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S_LVB\LVB_fachlich\Broschueren\Broschüre 2024\"/>
    </mc:Choice>
  </mc:AlternateContent>
  <bookViews>
    <workbookView xWindow="240" yWindow="30" windowWidth="24780" windowHeight="12150"/>
  </bookViews>
  <sheets>
    <sheet name="§ 68a Faktoren" sheetId="1" r:id="rId1"/>
  </sheets>
  <definedNames>
    <definedName name="_xlnm.Print_Area" localSheetId="0">'§ 68a Faktoren'!$A$1:$Q$72</definedName>
    <definedName name="_xlnm.Print_Titles" localSheetId="0">'§ 68a Faktoren'!$A:$B,'§ 68a Faktoren'!$1:$1</definedName>
  </definedNames>
  <calcPr calcId="162913"/>
</workbook>
</file>

<file path=xl/calcChain.xml><?xml version="1.0" encoding="utf-8"?>
<calcChain xmlns="http://schemas.openxmlformats.org/spreadsheetml/2006/main">
  <c r="L65" i="1" l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<sst xmlns="http://schemas.openxmlformats.org/spreadsheetml/2006/main" count="213" uniqueCount="5">
  <si>
    <t>APG - Faktoren zu § 68a ASVG</t>
  </si>
  <si>
    <t>Jahr</t>
  </si>
  <si>
    <t>AWZ</t>
  </si>
  <si>
    <t>---</t>
  </si>
  <si>
    <t xml:space="preserve">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</si>
</sst>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5" fontId="4" fillId="0" borderId="1" xfId="0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165" fontId="0" fillId="0" borderId="6" xfId="0" quotePrefix="1" applyNumberForma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quotePrefix="1" applyNumberFormat="1" applyFill="1" applyBorder="1" applyAlignment="1">
      <alignment horizontal="center"/>
    </xf>
    <xf numFmtId="165" fontId="0" fillId="0" borderId="1" xfId="0" quotePrefix="1" applyNumberForma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4" xfId="0" quotePrefix="1" applyNumberForma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0" fontId="5" fillId="0" borderId="0" xfId="0" applyFont="1" applyFill="1"/>
    <xf numFmtId="0" fontId="0" fillId="0" borderId="5" xfId="0" quotePrefix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65" fontId="0" fillId="0" borderId="1" xfId="0" applyNumberFormat="1" applyFill="1" applyBorder="1"/>
    <xf numFmtId="165" fontId="0" fillId="0" borderId="1" xfId="0" quotePrefix="1" applyNumberForma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2" xfId="0" quotePrefix="1" applyNumberFormat="1" applyFill="1" applyBorder="1" applyAlignment="1">
      <alignment horizontal="center"/>
    </xf>
    <xf numFmtId="0" fontId="0" fillId="0" borderId="3" xfId="0" quotePrefix="1" applyNumberFormat="1" applyFill="1" applyBorder="1" applyAlignment="1">
      <alignment horizontal="center"/>
    </xf>
    <xf numFmtId="165" fontId="0" fillId="0" borderId="1" xfId="0" quotePrefix="1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showGridLines="0" tabSelected="1" zoomScaleNormal="100" workbookViewId="0">
      <selection activeCell="Z13" sqref="Z13"/>
    </sheetView>
  </sheetViews>
  <sheetFormatPr baseColWidth="10" defaultRowHeight="12.75" x14ac:dyDescent="0.2"/>
  <cols>
    <col min="1" max="1" width="5.5703125" style="9" customWidth="1"/>
    <col min="2" max="2" width="6.28515625" style="9" bestFit="1" customWidth="1"/>
    <col min="3" max="4" width="8.7109375" style="9" bestFit="1" customWidth="1"/>
    <col min="5" max="5" width="9" style="9" bestFit="1" customWidth="1"/>
    <col min="6" max="6" width="8.7109375" style="9" bestFit="1" customWidth="1"/>
    <col min="7" max="7" width="9.140625" style="9" bestFit="1" customWidth="1"/>
    <col min="8" max="8" width="8.7109375" style="9" bestFit="1" customWidth="1"/>
    <col min="9" max="10" width="9" style="9" bestFit="1" customWidth="1"/>
    <col min="11" max="11" width="8.7109375" style="9" bestFit="1" customWidth="1"/>
    <col min="12" max="12" width="9.140625" style="9" bestFit="1" customWidth="1"/>
    <col min="13" max="13" width="9" style="9" bestFit="1" customWidth="1"/>
    <col min="14" max="22" width="8.5703125" style="9" customWidth="1"/>
    <col min="23" max="16384" width="11.42578125" style="9"/>
  </cols>
  <sheetData>
    <row r="1" spans="1:22" ht="18" x14ac:dyDescent="0.2">
      <c r="A1" s="26"/>
      <c r="B1" s="26"/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2" x14ac:dyDescent="0.2">
      <c r="A2" s="11" t="s">
        <v>1</v>
      </c>
      <c r="B2" s="29" t="s">
        <v>2</v>
      </c>
      <c r="C2" s="34">
        <v>2005</v>
      </c>
      <c r="D2" s="12">
        <v>2006</v>
      </c>
      <c r="E2" s="12">
        <v>2007</v>
      </c>
      <c r="F2" s="12">
        <v>2008</v>
      </c>
      <c r="G2" s="12">
        <v>2009</v>
      </c>
      <c r="H2" s="12">
        <v>2010</v>
      </c>
      <c r="I2" s="12">
        <v>2011</v>
      </c>
      <c r="J2" s="12">
        <v>2012</v>
      </c>
      <c r="K2" s="12">
        <v>2013</v>
      </c>
      <c r="L2" s="12">
        <v>2014</v>
      </c>
      <c r="M2" s="13">
        <v>2015</v>
      </c>
      <c r="N2" s="13">
        <v>2016</v>
      </c>
      <c r="O2" s="13">
        <v>2017</v>
      </c>
      <c r="P2" s="12">
        <v>2018</v>
      </c>
      <c r="Q2" s="12">
        <v>2019</v>
      </c>
      <c r="R2" s="12">
        <v>2020</v>
      </c>
      <c r="S2" s="12">
        <v>2021</v>
      </c>
      <c r="T2" s="12">
        <v>2022</v>
      </c>
      <c r="U2" s="12">
        <v>2023</v>
      </c>
      <c r="V2" s="12">
        <v>2024</v>
      </c>
    </row>
    <row r="3" spans="1:22" x14ac:dyDescent="0.2">
      <c r="A3" s="14">
        <v>1950</v>
      </c>
      <c r="B3" s="30">
        <v>1.1459999999999999</v>
      </c>
      <c r="C3" s="35">
        <v>30.452877351405125</v>
      </c>
      <c r="D3" s="1">
        <v>31.36646367194728</v>
      </c>
      <c r="E3" s="1">
        <v>32.119258800074014</v>
      </c>
      <c r="F3" s="1">
        <v>32.858001752475715</v>
      </c>
      <c r="G3" s="1">
        <v>33.679451796287609</v>
      </c>
      <c r="H3" s="1">
        <v>34.487758639398514</v>
      </c>
      <c r="I3" s="1">
        <v>35.212000000000003</v>
      </c>
      <c r="J3" s="1">
        <v>35.423273580250829</v>
      </c>
      <c r="K3" s="1">
        <v>36.415129999999998</v>
      </c>
      <c r="L3" s="1">
        <f>SUM($B4*$B5*$B6*$B7*$B8*$B9*$B10*$B11*$B12*$B13*$B14*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37.216257995788801</v>
      </c>
      <c r="M3" s="6">
        <v>38.221096961675094</v>
      </c>
      <c r="N3" s="6">
        <v>39.138403288755299</v>
      </c>
      <c r="O3" s="6">
        <v>40.077724967685427</v>
      </c>
      <c r="P3" s="1">
        <v>41.239978991748302</v>
      </c>
      <c r="Q3" s="27">
        <v>42.064778571583268</v>
      </c>
      <c r="R3" s="27">
        <v>43.368789999999997</v>
      </c>
      <c r="S3" s="27">
        <v>44.799959999999999</v>
      </c>
      <c r="T3" s="27">
        <v>45.740760000000002</v>
      </c>
      <c r="U3" s="27">
        <v>47.158720000000002</v>
      </c>
      <c r="V3" s="27">
        <v>48.809280000000001</v>
      </c>
    </row>
    <row r="4" spans="1:22" x14ac:dyDescent="0.2">
      <c r="A4" s="14">
        <v>1951</v>
      </c>
      <c r="B4" s="30">
        <v>1.2749999999999999</v>
      </c>
      <c r="C4" s="35">
        <v>23.884609687376589</v>
      </c>
      <c r="D4" s="1">
        <v>24.601147977997886</v>
      </c>
      <c r="E4" s="1">
        <v>25.191575529469837</v>
      </c>
      <c r="F4" s="1">
        <v>25.77098176664764</v>
      </c>
      <c r="G4" s="1">
        <v>26.415256310813827</v>
      </c>
      <c r="H4" s="1">
        <v>27.049222462273359</v>
      </c>
      <c r="I4" s="1">
        <v>27.617260000000002</v>
      </c>
      <c r="J4" s="1">
        <v>27.782959670784983</v>
      </c>
      <c r="K4" s="1">
        <v>28.560880000000001</v>
      </c>
      <c r="L4" s="1">
        <f>SUM($B5*$B6*$B7*$B8*$B9*$B10*$B11*$B12*$B13*$B14*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29.18922195748144</v>
      </c>
      <c r="M4" s="6">
        <v>29.977330950333435</v>
      </c>
      <c r="N4" s="6">
        <v>30.696786893141439</v>
      </c>
      <c r="O4" s="6">
        <v>31.433509778576834</v>
      </c>
      <c r="P4" s="1">
        <v>32.345081562155556</v>
      </c>
      <c r="Q4" s="27">
        <v>32.991983193398667</v>
      </c>
      <c r="R4" s="27">
        <v>34.01473</v>
      </c>
      <c r="S4" s="27">
        <v>35.137219999999999</v>
      </c>
      <c r="T4" s="27">
        <v>35.875100000000003</v>
      </c>
      <c r="U4" s="27">
        <v>36.987229999999997</v>
      </c>
      <c r="V4" s="27">
        <v>38.281779999999998</v>
      </c>
    </row>
    <row r="5" spans="1:22" x14ac:dyDescent="0.2">
      <c r="A5" s="14">
        <v>1952</v>
      </c>
      <c r="B5" s="30">
        <v>1.1359999999999999</v>
      </c>
      <c r="C5" s="35">
        <v>21.025184583958254</v>
      </c>
      <c r="D5" s="1">
        <v>21.655940121477002</v>
      </c>
      <c r="E5" s="1">
        <v>22.175682684392452</v>
      </c>
      <c r="F5" s="1">
        <v>22.685723386133475</v>
      </c>
      <c r="G5" s="1">
        <v>23.25286647078681</v>
      </c>
      <c r="H5" s="1">
        <v>23.810935266085693</v>
      </c>
      <c r="I5" s="1">
        <v>24.310960000000001</v>
      </c>
      <c r="J5" s="1">
        <v>24.456830696113531</v>
      </c>
      <c r="K5" s="1">
        <v>25.14162</v>
      </c>
      <c r="L5" s="1">
        <f>SUM($B6*$B7*$B8*$B9*$B10*$B11*$B12*$B13*$B14*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25.694737638628016</v>
      </c>
      <c r="M5" s="6">
        <v>26.388495554870971</v>
      </c>
      <c r="N5" s="6">
        <v>27.021819448187877</v>
      </c>
      <c r="O5" s="6">
        <v>27.670343114944387</v>
      </c>
      <c r="P5" s="1">
        <v>28.47278306527777</v>
      </c>
      <c r="Q5" s="27">
        <v>29.042238726583328</v>
      </c>
      <c r="R5" s="27">
        <v>29.942550000000001</v>
      </c>
      <c r="S5" s="27">
        <v>30.93065</v>
      </c>
      <c r="T5" s="27">
        <v>31.580190000000002</v>
      </c>
      <c r="U5" s="27">
        <v>32.559179999999998</v>
      </c>
      <c r="V5" s="27">
        <v>33.698749999999997</v>
      </c>
    </row>
    <row r="6" spans="1:22" x14ac:dyDescent="0.2">
      <c r="A6" s="14">
        <v>1953</v>
      </c>
      <c r="B6" s="30">
        <v>0.99299999999999999</v>
      </c>
      <c r="C6" s="35">
        <v>21.173398372566215</v>
      </c>
      <c r="D6" s="1">
        <v>21.808600323743203</v>
      </c>
      <c r="E6" s="1">
        <v>22.33200673151304</v>
      </c>
      <c r="F6" s="1">
        <v>22.845642886337838</v>
      </c>
      <c r="G6" s="1">
        <v>23.416783958496282</v>
      </c>
      <c r="H6" s="1">
        <v>23.978786773500193</v>
      </c>
      <c r="I6" s="1">
        <v>24.482340000000001</v>
      </c>
      <c r="J6" s="1">
        <v>24.629235343518157</v>
      </c>
      <c r="K6" s="1">
        <v>25.318850000000001</v>
      </c>
      <c r="L6" s="1">
        <f>SUM($B7*$B8*$B9*$B10*$B11*$B12*$B13*$B14*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25.875868719665672</v>
      </c>
      <c r="M6" s="6">
        <v>26.574517175096641</v>
      </c>
      <c r="N6" s="6">
        <v>27.21230558729896</v>
      </c>
      <c r="O6" s="6">
        <v>27.865400921394137</v>
      </c>
      <c r="P6" s="1">
        <v>28.673497548114565</v>
      </c>
      <c r="Q6" s="27">
        <v>29.246967499076856</v>
      </c>
      <c r="R6" s="27">
        <v>30.15363</v>
      </c>
      <c r="S6" s="27">
        <v>31.148700000000002</v>
      </c>
      <c r="T6" s="27">
        <v>31.802820000000001</v>
      </c>
      <c r="U6" s="27">
        <v>32.788710000000002</v>
      </c>
      <c r="V6" s="27">
        <v>33.936309999999999</v>
      </c>
    </row>
    <row r="7" spans="1:22" x14ac:dyDescent="0.2">
      <c r="A7" s="14">
        <v>1954</v>
      </c>
      <c r="B7" s="30">
        <v>1.026</v>
      </c>
      <c r="C7" s="35">
        <v>20.63684051907039</v>
      </c>
      <c r="D7" s="1">
        <v>21.255945734642502</v>
      </c>
      <c r="E7" s="1">
        <v>21.766088432273921</v>
      </c>
      <c r="F7" s="1">
        <v>22.266708466216219</v>
      </c>
      <c r="G7" s="1">
        <v>22.823376177871623</v>
      </c>
      <c r="H7" s="1">
        <v>23.371137206140542</v>
      </c>
      <c r="I7" s="1">
        <v>23.861930000000001</v>
      </c>
      <c r="J7" s="1">
        <v>24.005102673994308</v>
      </c>
      <c r="K7" s="1">
        <v>24.677250000000001</v>
      </c>
      <c r="L7" s="1">
        <f>SUM($B8*$B9*$B10*$B11*$B12*$B13*$B14*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25.220144950941204</v>
      </c>
      <c r="M7" s="6">
        <v>25.901088864616614</v>
      </c>
      <c r="N7" s="6">
        <v>26.522714997367412</v>
      </c>
      <c r="O7" s="6">
        <v>27.159260157304232</v>
      </c>
      <c r="P7" s="1">
        <v>27.946878701866051</v>
      </c>
      <c r="Q7" s="27">
        <v>28.505816275903374</v>
      </c>
      <c r="R7" s="27">
        <v>29.389500000000002</v>
      </c>
      <c r="S7" s="27">
        <v>30.359349999999999</v>
      </c>
      <c r="T7" s="27">
        <v>30.9969</v>
      </c>
      <c r="U7" s="27">
        <v>31.957799999999999</v>
      </c>
      <c r="V7" s="27">
        <v>33.076320000000003</v>
      </c>
    </row>
    <row r="8" spans="1:22" x14ac:dyDescent="0.2">
      <c r="A8" s="14">
        <v>1955</v>
      </c>
      <c r="B8" s="30">
        <v>1.0249999999999999</v>
      </c>
      <c r="C8" s="35">
        <v>20.133502945434525</v>
      </c>
      <c r="D8" s="1">
        <v>20.73750803379756</v>
      </c>
      <c r="E8" s="1">
        <v>21.235208226608702</v>
      </c>
      <c r="F8" s="1">
        <v>21.723618015820701</v>
      </c>
      <c r="G8" s="1">
        <v>22.266708466216215</v>
      </c>
      <c r="H8" s="1">
        <v>22.801109469405404</v>
      </c>
      <c r="I8" s="1">
        <v>23.27993</v>
      </c>
      <c r="J8" s="1">
        <v>23.419612364872492</v>
      </c>
      <c r="K8" s="1">
        <v>24.07536</v>
      </c>
      <c r="L8" s="1">
        <f>SUM($B9*$B10*$B11*$B12*$B13*$B14*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24.605019464332877</v>
      </c>
      <c r="M8" s="6">
        <v>25.269354989869861</v>
      </c>
      <c r="N8" s="6">
        <v>25.875819509626737</v>
      </c>
      <c r="O8" s="6">
        <v>26.49683917785778</v>
      </c>
      <c r="P8" s="1">
        <v>27.265247514015652</v>
      </c>
      <c r="Q8" s="27">
        <v>27.810552464295967</v>
      </c>
      <c r="R8" s="27">
        <v>28.67268</v>
      </c>
      <c r="S8" s="27">
        <v>29.618880000000001</v>
      </c>
      <c r="T8" s="27">
        <v>30.240880000000001</v>
      </c>
      <c r="U8" s="27">
        <v>31.178349999999998</v>
      </c>
      <c r="V8" s="27">
        <v>32.269590000000001</v>
      </c>
    </row>
    <row r="9" spans="1:22" x14ac:dyDescent="0.2">
      <c r="A9" s="15">
        <v>1956</v>
      </c>
      <c r="B9" s="31">
        <v>1.0629999999999999</v>
      </c>
      <c r="C9" s="35">
        <v>18.940266176325984</v>
      </c>
      <c r="D9" s="1">
        <v>19.508474161615766</v>
      </c>
      <c r="E9" s="1">
        <v>19.976677541494546</v>
      </c>
      <c r="F9" s="1">
        <v>20.436141124948918</v>
      </c>
      <c r="G9" s="1">
        <v>20.947044653072638</v>
      </c>
      <c r="H9" s="1">
        <v>21.449773724746382</v>
      </c>
      <c r="I9" s="1">
        <v>21.900220000000001</v>
      </c>
      <c r="J9" s="1">
        <v>22.03162028680385</v>
      </c>
      <c r="K9" s="1">
        <v>22.648510000000002</v>
      </c>
      <c r="L9" s="1">
        <f>SUM($B10*$B11*$B12*$B13*$B14*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23.146772779240717</v>
      </c>
      <c r="M9" s="6">
        <v>23.771735644280213</v>
      </c>
      <c r="N9" s="6">
        <v>24.34225729974294</v>
      </c>
      <c r="O9" s="6">
        <v>24.926471474936772</v>
      </c>
      <c r="P9" s="1">
        <v>25.649339147709938</v>
      </c>
      <c r="Q9" s="27">
        <v>26.162325930664139</v>
      </c>
      <c r="R9" s="27">
        <v>26.97336</v>
      </c>
      <c r="S9" s="27">
        <v>27.863479999999999</v>
      </c>
      <c r="T9" s="27">
        <v>28.448609999999999</v>
      </c>
      <c r="U9" s="27">
        <v>29.33052</v>
      </c>
      <c r="V9" s="27">
        <v>30.357089999999999</v>
      </c>
    </row>
    <row r="10" spans="1:22" x14ac:dyDescent="0.2">
      <c r="A10" s="15">
        <v>1957</v>
      </c>
      <c r="B10" s="31">
        <v>1.0329999999999999</v>
      </c>
      <c r="C10" s="35">
        <v>18.33520443013165</v>
      </c>
      <c r="D10" s="1">
        <v>18.885260563035601</v>
      </c>
      <c r="E10" s="1">
        <v>19.338506816548456</v>
      </c>
      <c r="F10" s="1">
        <v>19.78329247332907</v>
      </c>
      <c r="G10" s="1">
        <v>20.277874785162293</v>
      </c>
      <c r="H10" s="1">
        <v>20.764543780006189</v>
      </c>
      <c r="I10" s="1">
        <v>21.200600000000001</v>
      </c>
      <c r="J10" s="1">
        <v>21.327802794582635</v>
      </c>
      <c r="K10" s="1">
        <v>21.924980000000001</v>
      </c>
      <c r="L10" s="1">
        <f>SUM($B11*$B12*$B13*$B14*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22.40733086083323</v>
      </c>
      <c r="M10" s="6">
        <v>23.012328794075724</v>
      </c>
      <c r="N10" s="6">
        <v>23.564624685133541</v>
      </c>
      <c r="O10" s="6">
        <v>24.130175677576748</v>
      </c>
      <c r="P10" s="1">
        <v>24.829950772226471</v>
      </c>
      <c r="Q10" s="27">
        <v>25.326549787671002</v>
      </c>
      <c r="R10" s="27">
        <v>26.11167</v>
      </c>
      <c r="S10" s="27">
        <v>26.97336</v>
      </c>
      <c r="T10" s="27">
        <v>27.5398</v>
      </c>
      <c r="U10" s="27">
        <v>28.393529999999998</v>
      </c>
      <c r="V10" s="27">
        <v>29.3873</v>
      </c>
    </row>
    <row r="11" spans="1:22" x14ac:dyDescent="0.2">
      <c r="A11" s="15">
        <v>1958</v>
      </c>
      <c r="B11" s="31">
        <v>1.0469999999999999</v>
      </c>
      <c r="C11" s="35">
        <v>17.512134126200237</v>
      </c>
      <c r="D11" s="1">
        <v>18.037498149986245</v>
      </c>
      <c r="E11" s="1">
        <v>18.470398105585915</v>
      </c>
      <c r="F11" s="1">
        <v>18.895217262014388</v>
      </c>
      <c r="G11" s="1">
        <v>19.367597693564747</v>
      </c>
      <c r="H11" s="1">
        <v>19.832420038210302</v>
      </c>
      <c r="I11" s="1">
        <v>20.248899999999999</v>
      </c>
      <c r="J11" s="1">
        <v>20.370394264166794</v>
      </c>
      <c r="K11" s="1">
        <v>20.940770000000001</v>
      </c>
      <c r="L11" s="1">
        <f>SUM($B12*$B13*$B14*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21.401462140241865</v>
      </c>
      <c r="M11" s="6">
        <v>21.979301618028394</v>
      </c>
      <c r="N11" s="6">
        <v>22.506804856861077</v>
      </c>
      <c r="O11" s="6">
        <v>23.046968173425743</v>
      </c>
      <c r="P11" s="1">
        <v>23.715330250455086</v>
      </c>
      <c r="Q11" s="27">
        <v>24.189636855464187</v>
      </c>
      <c r="R11" s="27">
        <v>24.939520000000002</v>
      </c>
      <c r="S11" s="27">
        <v>25.762519999999999</v>
      </c>
      <c r="T11" s="27">
        <v>26.303529999999999</v>
      </c>
      <c r="U11" s="27">
        <v>27.118939999999998</v>
      </c>
      <c r="V11" s="27">
        <v>28.068100000000001</v>
      </c>
    </row>
    <row r="12" spans="1:22" x14ac:dyDescent="0.2">
      <c r="A12" s="15">
        <v>1959</v>
      </c>
      <c r="B12" s="31">
        <v>1.0680000000000001</v>
      </c>
      <c r="C12" s="35">
        <v>16.397129331648173</v>
      </c>
      <c r="D12" s="1">
        <v>16.88904321159762</v>
      </c>
      <c r="E12" s="1">
        <v>17.294380248675964</v>
      </c>
      <c r="F12" s="1">
        <v>17.692150994395508</v>
      </c>
      <c r="G12" s="1">
        <v>18.134454769255395</v>
      </c>
      <c r="H12" s="1">
        <v>18.569681683717526</v>
      </c>
      <c r="I12" s="1">
        <v>18.95964</v>
      </c>
      <c r="J12" s="1">
        <v>19.073402869070048</v>
      </c>
      <c r="K12" s="1">
        <v>19.60746</v>
      </c>
      <c r="L12" s="1">
        <f>SUM($B13*$B14*$B15*$B16*$B17*$B18*$B19*$B20*$B21*$B22*$B23*$B24*$B25*$B26*$B27*$B28*$B29*$B30*$B31*$B32*$B33*$B34*$B35*$B36*$B37*$B38*$B39*$B40*$B41*$B42*$B43*$B44*$B45*$B46*$B47*$B48*$B49*$B50*$B51*$B52*$B53*$B54*$B55*$B56*$B57*$B58*$B59*$B60*$B61*$B62*$B63*$B64*$B65*$B66*$B67)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20.038822228690901</v>
      </c>
      <c r="M12" s="6">
        <v>20.579870428865554</v>
      </c>
      <c r="N12" s="6">
        <v>21.073787319158328</v>
      </c>
      <c r="O12" s="6">
        <v>21.579558214818128</v>
      </c>
      <c r="P12" s="1">
        <v>22.205365403047853</v>
      </c>
      <c r="Q12" s="27">
        <v>22.64947271110881</v>
      </c>
      <c r="R12" s="27">
        <v>23.351600000000001</v>
      </c>
      <c r="S12" s="27">
        <v>24.122199999999999</v>
      </c>
      <c r="T12" s="27">
        <v>24.628769999999999</v>
      </c>
      <c r="U12" s="27">
        <v>25.39226</v>
      </c>
      <c r="V12" s="27">
        <v>26.280989999999999</v>
      </c>
    </row>
    <row r="13" spans="1:22" x14ac:dyDescent="0.2">
      <c r="A13" s="15">
        <v>1960</v>
      </c>
      <c r="B13" s="31">
        <v>1.034</v>
      </c>
      <c r="C13" s="35">
        <v>15.857958734669397</v>
      </c>
      <c r="D13" s="1">
        <v>16.33369749670948</v>
      </c>
      <c r="E13" s="1">
        <v>16.725706236630508</v>
      </c>
      <c r="F13" s="1">
        <v>17.110397480073008</v>
      </c>
      <c r="G13" s="1">
        <v>17.538157417074832</v>
      </c>
      <c r="H13" s="1">
        <v>17.959073195084628</v>
      </c>
      <c r="I13" s="1">
        <v>18.336210000000001</v>
      </c>
      <c r="J13" s="1">
        <v>18.44623101457449</v>
      </c>
      <c r="K13" s="1">
        <v>18.962730000000001</v>
      </c>
      <c r="L13" s="1">
        <f>SUM($B14*$B15*$B16*$B17*$B18*$B19*$B20*$B21*$B22*$B23*$B24*$B25*$B26*$B27*$B28*$B29*$B30*$B31*$B32*$B33*$B34*$B35*$B36*$B37*$B38*$B39*$B40*$B41*$B42*$B43*$B44*$B45*$B46*$B47*$B48*$B49*$B50*$B51*$B52*$B53*$B54*$B55*$B56*$B57*$B58*$B59*$B60*$B61*$B62*$B63*$B64*$B65*$B66*$B67)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19.379905443608195</v>
      </c>
      <c r="M13" s="6">
        <v>19.903162890585612</v>
      </c>
      <c r="N13" s="6">
        <v>20.380838799959669</v>
      </c>
      <c r="O13" s="6">
        <v>20.869978931158702</v>
      </c>
      <c r="P13" s="1">
        <v>21.475208320162302</v>
      </c>
      <c r="Q13" s="27">
        <v>21.90471248656555</v>
      </c>
      <c r="R13" s="27">
        <v>22.583760000000002</v>
      </c>
      <c r="S13" s="27">
        <v>23.32902</v>
      </c>
      <c r="T13" s="27">
        <v>23.818930000000002</v>
      </c>
      <c r="U13" s="27">
        <v>24.557320000000001</v>
      </c>
      <c r="V13" s="27">
        <v>25.416830000000001</v>
      </c>
    </row>
    <row r="14" spans="1:22" x14ac:dyDescent="0.2">
      <c r="A14" s="15">
        <v>1961</v>
      </c>
      <c r="B14" s="31">
        <v>1.042</v>
      </c>
      <c r="C14" s="35">
        <v>15.218770378761423</v>
      </c>
      <c r="D14" s="1">
        <v>15.675333490124267</v>
      </c>
      <c r="E14" s="1">
        <v>16.05154149388725</v>
      </c>
      <c r="F14" s="1">
        <v>16.420726948246656</v>
      </c>
      <c r="G14" s="1">
        <v>16.831245121952822</v>
      </c>
      <c r="H14" s="1">
        <v>17.235195004879689</v>
      </c>
      <c r="I14" s="1">
        <v>17.59713</v>
      </c>
      <c r="J14" s="1">
        <v>17.702716904582054</v>
      </c>
      <c r="K14" s="1">
        <v>18.19839</v>
      </c>
      <c r="L14" s="1">
        <f>SUM($B15*$B16*$B17*$B18*$B19*$B20*$B21*$B22*$B23*$B24*$B25*$B26*$B27*$B28*$B29*$B30*$B31*$B32*$B33*$B34*$B35*$B36*$B37*$B38*$B39*$B40*$B41*$B42*$B43*$B44*$B45*$B46*$B47*$B48*$B49*$B50*$B51*$B52*$B53*$B54*$B55*$B56*$B57*$B58*$B59*$B60*$B61*$B62*$B63*$B64*$B65*$B66*$B67)</f>
        <v>18.59875762342438</v>
      </c>
      <c r="M14" s="6">
        <v>19.100924079256835</v>
      </c>
      <c r="N14" s="6">
        <v>19.559346257159</v>
      </c>
      <c r="O14" s="6">
        <v>20.028770567330817</v>
      </c>
      <c r="P14" s="1">
        <v>20.609604913783407</v>
      </c>
      <c r="Q14" s="27">
        <v>21.021797012059075</v>
      </c>
      <c r="R14" s="27">
        <v>21.673480000000001</v>
      </c>
      <c r="S14" s="27">
        <v>22.3887</v>
      </c>
      <c r="T14" s="27">
        <v>22.85886</v>
      </c>
      <c r="U14" s="27">
        <v>23.56748</v>
      </c>
      <c r="V14" s="27">
        <v>24.392340000000001</v>
      </c>
    </row>
    <row r="15" spans="1:22" x14ac:dyDescent="0.2">
      <c r="A15" s="15">
        <v>1962</v>
      </c>
      <c r="B15" s="31">
        <v>1.071</v>
      </c>
      <c r="C15" s="35">
        <v>14.209869634697874</v>
      </c>
      <c r="D15" s="1">
        <v>14.636165723738811</v>
      </c>
      <c r="E15" s="1">
        <v>14.987433701108543</v>
      </c>
      <c r="F15" s="1">
        <v>15.332144676234039</v>
      </c>
      <c r="G15" s="1">
        <v>15.715448293139888</v>
      </c>
      <c r="H15" s="1">
        <v>16.092619052175245</v>
      </c>
      <c r="I15" s="1">
        <v>16.43056</v>
      </c>
      <c r="J15" s="1">
        <v>16.529147436584548</v>
      </c>
      <c r="K15" s="1">
        <v>16.991959999999999</v>
      </c>
      <c r="L15" s="1">
        <f>SUM($B16*$B17*$B18*$B19*$B20*$B21*$B22*$B23*$B24*$B25*$B26*$B27*$B28*$B29*$B30*$B31*$B32*$B33*$B34*$B35*$B36*$B37*$B38*$B39*$B40*$B41*$B42*$B43*$B44*$B45*$B46*$B47*$B48*$B49*$B50*$B51*$B52*$B53*$B54*$B55*$B56*$B57*$B58*$B59*$B60*$B61*$B62*$B63*$B64*$B65*$B66*$B67)</f>
        <v>17.365786763234713</v>
      </c>
      <c r="M15" s="6">
        <v>17.834663005842049</v>
      </c>
      <c r="N15" s="6">
        <v>18.262694917982259</v>
      </c>
      <c r="O15" s="6">
        <v>18.700999596013833</v>
      </c>
      <c r="P15" s="1">
        <v>19.243328584298233</v>
      </c>
      <c r="Q15" s="27">
        <v>19.628195155984198</v>
      </c>
      <c r="R15" s="27">
        <v>20.23667</v>
      </c>
      <c r="S15" s="27">
        <v>20.90448</v>
      </c>
      <c r="T15" s="27">
        <v>21.34347</v>
      </c>
      <c r="U15" s="27">
        <v>22.005120000000002</v>
      </c>
      <c r="V15" s="27">
        <v>22.775300000000001</v>
      </c>
    </row>
    <row r="16" spans="1:22" x14ac:dyDescent="0.2">
      <c r="A16" s="15">
        <v>1963</v>
      </c>
      <c r="B16" s="31">
        <v>1.1140000000000001</v>
      </c>
      <c r="C16" s="35">
        <v>12.755717804935243</v>
      </c>
      <c r="D16" s="1">
        <v>13.1383893390833</v>
      </c>
      <c r="E16" s="1">
        <v>13.453710683221299</v>
      </c>
      <c r="F16" s="1">
        <v>13.763146028935388</v>
      </c>
      <c r="G16" s="1">
        <v>14.107224679658772</v>
      </c>
      <c r="H16" s="1">
        <v>14.445798071970584</v>
      </c>
      <c r="I16" s="1">
        <v>14.74916</v>
      </c>
      <c r="J16" s="1">
        <v>14.837654790470857</v>
      </c>
      <c r="K16" s="1">
        <v>15.25311</v>
      </c>
      <c r="L16" s="1">
        <f>SUM($B17*$B18*$B19*$B20*$B21*$B22*$B23*$B24*$B25*$B26*$B27*$B28*$B29*$B30*$B31*$B32*$B33*$B34*$B35*$B36*$B37*$B38*$B39*$B40*$B41*$B42*$B43*$B44*$B45*$B46*$B47*$B48*$B49*$B50*$B51*$B52*$B53*$B54*$B55*$B56*$B57*$B58*$B59*$B60*$B61*$B62*$B63*$B64*$B65*$B66*$B67)</f>
        <v>15.58867752534533</v>
      </c>
      <c r="M16" s="6">
        <v>16.009571818529654</v>
      </c>
      <c r="N16" s="6">
        <v>16.393801542174366</v>
      </c>
      <c r="O16" s="6">
        <v>16.787252779186552</v>
      </c>
      <c r="P16" s="1">
        <v>17.274083109782961</v>
      </c>
      <c r="Q16" s="27">
        <v>17.61956477197862</v>
      </c>
      <c r="R16" s="27">
        <v>18.165769999999998</v>
      </c>
      <c r="S16" s="27">
        <v>18.765239999999999</v>
      </c>
      <c r="T16" s="27">
        <v>19.159310000000001</v>
      </c>
      <c r="U16" s="27">
        <v>19.753250000000001</v>
      </c>
      <c r="V16" s="27">
        <v>20.444610000000001</v>
      </c>
    </row>
    <row r="17" spans="1:22" x14ac:dyDescent="0.2">
      <c r="A17" s="3">
        <v>1964</v>
      </c>
      <c r="B17" s="32">
        <v>1.0669999999999999</v>
      </c>
      <c r="C17" s="36">
        <v>11.954749582882146</v>
      </c>
      <c r="D17" s="16">
        <v>12.313392070368611</v>
      </c>
      <c r="E17" s="16">
        <v>12.608913480057458</v>
      </c>
      <c r="F17" s="1">
        <v>12.898918490098778</v>
      </c>
      <c r="G17" s="1">
        <v>13.221391452351247</v>
      </c>
      <c r="H17" s="1">
        <v>13.538704847207677</v>
      </c>
      <c r="I17" s="1">
        <v>13.82302</v>
      </c>
      <c r="J17" s="1">
        <v>13.905955754893032</v>
      </c>
      <c r="K17" s="1">
        <v>14.29532</v>
      </c>
      <c r="L17" s="1">
        <f>SUM($B18*$B19*$B20*$B21*$B22*$B23*$B24*$B25*$B26*$B27*$B28*$B29*$B30*$B31*$B32*$B33*$B34*$B35*$B36*$B37*$B38*$B39*$B40*$B41*$B42*$B43*$B44*$B45*$B46*$B47*$B48*$B49*$B50*$B51*$B52*$B53*$B54*$B55*$B56*$B57*$B58*$B59*$B60*$B61*$B62*$B63*$B64*$B65*$B66*$B67)</f>
        <v>14.609819611382697</v>
      </c>
      <c r="M17" s="6">
        <v>15.004284740890029</v>
      </c>
      <c r="N17" s="6">
        <v>15.36438757467139</v>
      </c>
      <c r="O17" s="6">
        <v>15.733132876463504</v>
      </c>
      <c r="P17" s="1">
        <v>16.189393729880944</v>
      </c>
      <c r="Q17" s="27">
        <v>16.513181604478564</v>
      </c>
      <c r="R17" s="27">
        <v>17.025089999999999</v>
      </c>
      <c r="S17" s="27">
        <v>17.586919999999999</v>
      </c>
      <c r="T17" s="27">
        <v>17.956250000000001</v>
      </c>
      <c r="U17" s="27">
        <v>18.512889999999999</v>
      </c>
      <c r="V17" s="27">
        <v>19.16084</v>
      </c>
    </row>
    <row r="18" spans="1:22" x14ac:dyDescent="0.2">
      <c r="A18" s="3">
        <v>1965</v>
      </c>
      <c r="B18" s="32">
        <v>1.0569999999999999</v>
      </c>
      <c r="C18" s="36">
        <v>11.310075291279235</v>
      </c>
      <c r="D18" s="16">
        <v>11.649377550017611</v>
      </c>
      <c r="E18" s="16">
        <v>11.928962611218035</v>
      </c>
      <c r="F18" s="1">
        <v>12.203328751276048</v>
      </c>
      <c r="G18" s="1">
        <v>12.508411970057949</v>
      </c>
      <c r="H18" s="1">
        <v>12.80861385733934</v>
      </c>
      <c r="I18" s="1">
        <v>13.077590000000001</v>
      </c>
      <c r="J18" s="1">
        <v>13.156060316833527</v>
      </c>
      <c r="K18" s="1">
        <v>13.524430000000001</v>
      </c>
      <c r="L18" s="1">
        <f>SUM($B19*$B20*$B21*$B22*$B23*$B24*$B25*$B26*$B27*$B28*$B29*$B30*$B31*$B32*$B33*$B34*$B35*$B36*$B37*$B38*$B39*$B40*$B41*$B42*$B43*$B44*$B45*$B46*$B47*$B48*$B49*$B50*$B51*$B52*$B53*$B54*$B55*$B56*$B57*$B58*$B59*$B60*$B61*$B62*$B63*$B64*$B65*$B66*$B67)</f>
        <v>13.821967465830374</v>
      </c>
      <c r="M18" s="6">
        <v>14.195160587407793</v>
      </c>
      <c r="N18" s="6">
        <v>14.53584444150558</v>
      </c>
      <c r="O18" s="6">
        <v>14.884704708101713</v>
      </c>
      <c r="P18" s="1">
        <v>15.316361144636662</v>
      </c>
      <c r="Q18" s="27">
        <v>15.622688367529395</v>
      </c>
      <c r="R18" s="27">
        <v>16.10699</v>
      </c>
      <c r="S18" s="27">
        <v>16.63852</v>
      </c>
      <c r="T18" s="27">
        <v>16.987929999999999</v>
      </c>
      <c r="U18" s="27">
        <v>17.514559999999999</v>
      </c>
      <c r="V18" s="27">
        <v>18.127569999999999</v>
      </c>
    </row>
    <row r="19" spans="1:22" x14ac:dyDescent="0.2">
      <c r="A19" s="3">
        <v>1966</v>
      </c>
      <c r="B19" s="32">
        <v>1.087</v>
      </c>
      <c r="C19" s="36">
        <v>10.404853073853946</v>
      </c>
      <c r="D19" s="16">
        <v>10.716998666069564</v>
      </c>
      <c r="E19" s="16">
        <v>10.974206634055234</v>
      </c>
      <c r="F19" s="1">
        <v>11.226613386638503</v>
      </c>
      <c r="G19" s="1">
        <v>11.507278721304464</v>
      </c>
      <c r="H19" s="1">
        <v>11.783453410615772</v>
      </c>
      <c r="I19" s="1">
        <v>12.03091</v>
      </c>
      <c r="J19" s="1">
        <v>12.103091367832135</v>
      </c>
      <c r="K19" s="1">
        <v>12.441979999999999</v>
      </c>
      <c r="L19" s="1">
        <f>SUM($B20*$B21*$B22*$B23*$B24*$B25*$B26*$B27*$B28*$B29*$B30*$B31*$B32*$B33*$B34*$B35*$B36*$B37*$B38*$B39*$B40*$B41*$B42*$B43*$B44*$B45*$B46*$B47*$B48*$B49*$B50*$B51*$B52*$B53*$B54*$B55*$B56*$B57*$B58*$B59*$B60*$B61*$B62*$B63*$B64*$B65*$B66*$B67)</f>
        <v>12.715701440506328</v>
      </c>
      <c r="M19" s="6">
        <v>13.059025379399998</v>
      </c>
      <c r="N19" s="6">
        <v>13.372441988505598</v>
      </c>
      <c r="O19" s="6">
        <v>13.693380596229732</v>
      </c>
      <c r="P19" s="1">
        <v>14.090488633520392</v>
      </c>
      <c r="Q19" s="27">
        <v>14.372298406190801</v>
      </c>
      <c r="R19" s="27">
        <v>14.81784</v>
      </c>
      <c r="S19" s="27">
        <v>15.30683</v>
      </c>
      <c r="T19" s="27">
        <v>15.628270000000001</v>
      </c>
      <c r="U19" s="27">
        <v>16.112749999999998</v>
      </c>
      <c r="V19" s="27">
        <v>16.6767</v>
      </c>
    </row>
    <row r="20" spans="1:22" x14ac:dyDescent="0.2">
      <c r="A20" s="3">
        <v>1967</v>
      </c>
      <c r="B20" s="32">
        <v>1.137</v>
      </c>
      <c r="C20" s="36">
        <v>9.1511460631960801</v>
      </c>
      <c r="D20" s="16">
        <v>9.4256804450919631</v>
      </c>
      <c r="E20" s="16">
        <v>9.6518967757741709</v>
      </c>
      <c r="F20" s="1">
        <v>9.8738904016169755</v>
      </c>
      <c r="G20" s="1">
        <v>10.120737661657399</v>
      </c>
      <c r="H20" s="1">
        <v>10.363635365537178</v>
      </c>
      <c r="I20" s="1">
        <v>10.58127</v>
      </c>
      <c r="J20" s="1">
        <v>10.644759338462737</v>
      </c>
      <c r="K20" s="1">
        <v>10.94281</v>
      </c>
      <c r="L20" s="1">
        <f>SUM($B21*$B22*$B23*$B24*$B25*$B26*$B27*$B28*$B29*$B30*$B31*$B32*$B33*$B34*$B35*$B36*$B37*$B38*$B39*$B40*$B41*$B42*$B43*$B44*$B45*$B46*$B47*$B48*$B49*$B50*$B51*$B52*$B53*$B54*$B55*$B56*$B57*$B58*$B59*$B60*$B61*$B62*$B63*$B64*$B65*$B66*$B67)</f>
        <v>11.183554477138367</v>
      </c>
      <c r="M20" s="6">
        <v>11.485510448021103</v>
      </c>
      <c r="N20" s="6">
        <v>11.761162698773608</v>
      </c>
      <c r="O20" s="6">
        <v>12.043430603544175</v>
      </c>
      <c r="P20" s="1">
        <v>12.392690091046955</v>
      </c>
      <c r="Q20" s="27">
        <v>12.640543892867894</v>
      </c>
      <c r="R20" s="27">
        <v>13.032400000000001</v>
      </c>
      <c r="S20" s="27">
        <v>13.46247</v>
      </c>
      <c r="T20" s="27">
        <v>13.74518</v>
      </c>
      <c r="U20" s="27">
        <v>14.171279999999999</v>
      </c>
      <c r="V20" s="27">
        <v>14.66727</v>
      </c>
    </row>
    <row r="21" spans="1:22" x14ac:dyDescent="0.2">
      <c r="A21" s="3">
        <v>1968</v>
      </c>
      <c r="B21" s="32">
        <v>1.097</v>
      </c>
      <c r="C21" s="36">
        <v>8.3419745334513031</v>
      </c>
      <c r="D21" s="16">
        <v>8.5922337694548432</v>
      </c>
      <c r="E21" s="16">
        <v>8.7984473799217593</v>
      </c>
      <c r="F21" s="1">
        <v>9.0008116696599583</v>
      </c>
      <c r="G21" s="1">
        <v>9.2258319614014557</v>
      </c>
      <c r="H21" s="1">
        <v>9.4472519284750902</v>
      </c>
      <c r="I21" s="1">
        <v>9.6456400000000002</v>
      </c>
      <c r="J21" s="1">
        <v>9.7035180842869053</v>
      </c>
      <c r="K21" s="1">
        <v>9.9752200000000002</v>
      </c>
      <c r="L21" s="1">
        <f>SUM($B22*$B23*$B24*$B25*$B26*$B27*$B28*$B29*$B30*$B31*$B32*$B33*$B34*$B35*$B36*$B37*$B38*$B39*$B40*$B41*$B42*$B43*$B44*$B45*$B46*$B47*$B48*$B49*$B50*$B51*$B52*$B53*$B54*$B55*$B56*$B57*$B58*$B59*$B60*$B61*$B62*$B63*$B64*$B65*$B66*$B67)</f>
        <v>10.194671355641171</v>
      </c>
      <c r="M21" s="6">
        <v>10.469927482243483</v>
      </c>
      <c r="N21" s="6">
        <v>10.721205741817327</v>
      </c>
      <c r="O21" s="6">
        <v>10.978514679620943</v>
      </c>
      <c r="P21" s="1">
        <v>11.29689160532995</v>
      </c>
      <c r="Q21" s="27">
        <v>11.522829437436549</v>
      </c>
      <c r="R21" s="27">
        <v>11.880039999999999</v>
      </c>
      <c r="S21" s="27">
        <v>12.272080000000001</v>
      </c>
      <c r="T21" s="27">
        <v>12.52979</v>
      </c>
      <c r="U21" s="27">
        <v>12.91821</v>
      </c>
      <c r="V21" s="27">
        <v>13.37035</v>
      </c>
    </row>
    <row r="22" spans="1:22" x14ac:dyDescent="0.2">
      <c r="A22" s="3">
        <v>1969</v>
      </c>
      <c r="B22" s="32">
        <v>1.0880000000000001</v>
      </c>
      <c r="C22" s="36">
        <v>7.6672560050103895</v>
      </c>
      <c r="D22" s="16">
        <v>7.8972736851607017</v>
      </c>
      <c r="E22" s="16">
        <v>8.0868082536045591</v>
      </c>
      <c r="F22" s="1">
        <v>8.2728048434374628</v>
      </c>
      <c r="G22" s="1">
        <v>8.4796249645233992</v>
      </c>
      <c r="H22" s="1">
        <v>8.6831359636719618</v>
      </c>
      <c r="I22" s="1">
        <v>8.8654799999999998</v>
      </c>
      <c r="J22" s="1">
        <v>8.9186747098225272</v>
      </c>
      <c r="K22" s="1">
        <v>9.1684000000000001</v>
      </c>
      <c r="L22" s="1">
        <f>SUM($B23*$B24*$B25*$B26*$B27*$B28*$B29*$B30*$B31*$B32*$B33*$B34*$B35*$B36*$B37*$B38*$B39*$B40*$B41*$B42*$B43*$B44*$B45*$B46*$B47*$B48*$B49*$B50*$B51*$B52*$B53*$B54*$B55*$B56*$B57*$B58*$B59*$B60*$B61*$B62*$B63*$B64*$B65*$B66*$B67)</f>
        <v>9.3701023489349051</v>
      </c>
      <c r="M22" s="6">
        <v>9.6230951123561468</v>
      </c>
      <c r="N22" s="6">
        <v>9.8540493950526944</v>
      </c>
      <c r="O22" s="6">
        <v>10.090546580533958</v>
      </c>
      <c r="P22" s="1">
        <v>10.383172431369442</v>
      </c>
      <c r="Q22" s="27">
        <v>10.590835879996831</v>
      </c>
      <c r="R22" s="27">
        <v>10.91916</v>
      </c>
      <c r="S22" s="27">
        <v>11.279489999999999</v>
      </c>
      <c r="T22" s="27">
        <v>11.516360000000001</v>
      </c>
      <c r="U22" s="27">
        <v>11.87337</v>
      </c>
      <c r="V22" s="27">
        <v>12.28894</v>
      </c>
    </row>
    <row r="23" spans="1:22" x14ac:dyDescent="0.2">
      <c r="A23" s="3">
        <v>1970</v>
      </c>
      <c r="B23" s="32">
        <v>1.0649999999999999</v>
      </c>
      <c r="C23" s="36">
        <v>7.1993014131552941</v>
      </c>
      <c r="D23" s="16">
        <v>7.4152804555499534</v>
      </c>
      <c r="E23" s="16">
        <v>7.5932471864831523</v>
      </c>
      <c r="F23" s="1">
        <v>7.7678918717722638</v>
      </c>
      <c r="G23" s="1">
        <v>7.9620891685665693</v>
      </c>
      <c r="H23" s="1">
        <v>8.1531793086121667</v>
      </c>
      <c r="I23" s="1">
        <v>8.3244000000000007</v>
      </c>
      <c r="J23" s="1">
        <v>8.3743424505375792</v>
      </c>
      <c r="K23" s="1">
        <v>8.6088199999999997</v>
      </c>
      <c r="L23" s="1">
        <f>SUM($B24*$B25*$B26*$B27*$B28*$B29*$B30*$B31*$B32*$B33*$B34*$B35*$B36*$B37*$B38*$B39*$B40*$B41*$B42*$B43*$B44*$B45*$B46*$B47*$B48*$B49*$B50*$B51*$B52*$B53*$B54*$B55*$B56*$B57*$B58*$B59*$B60*$B61*$B62*$B63*$B64*$B65*$B66*$B67)</f>
        <v>8.7982181680139888</v>
      </c>
      <c r="M23" s="6">
        <v>9.0357700585503657</v>
      </c>
      <c r="N23" s="6">
        <v>9.252628539955575</v>
      </c>
      <c r="O23" s="6">
        <v>9.4746916249145094</v>
      </c>
      <c r="P23" s="1">
        <v>9.7494576820370291</v>
      </c>
      <c r="Q23" s="27">
        <v>9.9444468356777698</v>
      </c>
      <c r="R23" s="27">
        <v>10.25273</v>
      </c>
      <c r="S23" s="27">
        <v>10.59107</v>
      </c>
      <c r="T23" s="27">
        <v>10.81348</v>
      </c>
      <c r="U23" s="27">
        <v>11.1487</v>
      </c>
      <c r="V23" s="27">
        <v>11.5389</v>
      </c>
    </row>
    <row r="24" spans="1:22" x14ac:dyDescent="0.2">
      <c r="A24" s="3">
        <v>1971</v>
      </c>
      <c r="B24" s="32">
        <v>1.0589999999999999</v>
      </c>
      <c r="C24" s="36">
        <v>6.7982071890040512</v>
      </c>
      <c r="D24" s="16">
        <v>7.0021534046741731</v>
      </c>
      <c r="E24" s="16">
        <v>7.1702050863863533</v>
      </c>
      <c r="F24" s="1">
        <v>7.3351198033732388</v>
      </c>
      <c r="G24" s="1">
        <v>7.5184977984575694</v>
      </c>
      <c r="H24" s="1">
        <v>7.6989417456205516</v>
      </c>
      <c r="I24" s="1">
        <v>7.8606199999999999</v>
      </c>
      <c r="J24" s="1">
        <v>7.9077832394122547</v>
      </c>
      <c r="K24" s="1">
        <v>8.1292000000000009</v>
      </c>
      <c r="L24" s="1">
        <f>SUM($B25*$B26*$B27*$B28*$B29*$B30*$B31*$B32*$B33*$B34*$B35*$B36*$B37*$B38*$B39*$B40*$B41*$B42*$B43*$B44*$B45*$B46*$B47*$B48*$B49*$B50*$B51*$B52*$B53*$B54*$B55*$B56*$B57*$B58*$B59*$B60*$B61*$B62*$B63*$B64*$B65*$B66*$B67)</f>
        <v>8.3080435958583472</v>
      </c>
      <c r="M24" s="6">
        <v>8.5323607729465216</v>
      </c>
      <c r="N24" s="6">
        <v>8.7371374314972385</v>
      </c>
      <c r="O24" s="6">
        <v>8.9468287298531717</v>
      </c>
      <c r="P24" s="1">
        <v>9.2062867630189125</v>
      </c>
      <c r="Q24" s="27">
        <v>9.3904124982792911</v>
      </c>
      <c r="R24" s="27">
        <v>9.6815099999999994</v>
      </c>
      <c r="S24" s="27">
        <v>10.000999999999999</v>
      </c>
      <c r="T24" s="27">
        <v>10.21102</v>
      </c>
      <c r="U24" s="27">
        <v>10.527559999999999</v>
      </c>
      <c r="V24" s="27">
        <v>10.89602</v>
      </c>
    </row>
    <row r="25" spans="1:22" x14ac:dyDescent="0.2">
      <c r="A25" s="3">
        <v>1972</v>
      </c>
      <c r="B25" s="32">
        <v>1.0860000000000001</v>
      </c>
      <c r="C25" s="36">
        <v>6.25985929005898</v>
      </c>
      <c r="D25" s="16">
        <v>6.4476550687607492</v>
      </c>
      <c r="E25" s="16">
        <v>6.6023987904110077</v>
      </c>
      <c r="F25" s="1">
        <v>6.7542539625904601</v>
      </c>
      <c r="G25" s="1">
        <v>6.9231103116552211</v>
      </c>
      <c r="H25" s="1">
        <v>7.0892649591349466</v>
      </c>
      <c r="I25" s="1">
        <v>7.2381399999999996</v>
      </c>
      <c r="J25" s="1">
        <v>7.2815683604164398</v>
      </c>
      <c r="K25" s="1">
        <v>7.4854500000000002</v>
      </c>
      <c r="L25" s="1">
        <f>SUM($B26*$B27*$B28*$B29*$B30*$B31*$B32*$B33*$B34*$B35*$B36*$B37*$B38*$B39*$B40*$B41*$B42*$B43*$B44*$B45*$B46*$B47*$B48*$B49*$B50*$B51*$B52*$B53*$B54*$B55*$B56*$B57*$B58*$B59*$B60*$B61*$B62*$B63*$B64*$B65*$B66*$B67)</f>
        <v>7.6501322245472787</v>
      </c>
      <c r="M25" s="6">
        <v>7.8566857946100548</v>
      </c>
      <c r="N25" s="6">
        <v>8.0452462536806966</v>
      </c>
      <c r="O25" s="6">
        <v>8.2383321637690337</v>
      </c>
      <c r="P25" s="1">
        <v>8.4772437965183354</v>
      </c>
      <c r="Q25" s="27">
        <v>8.646788672448702</v>
      </c>
      <c r="R25" s="27">
        <v>8.9148399999999999</v>
      </c>
      <c r="S25" s="27">
        <v>9.2090300000000003</v>
      </c>
      <c r="T25" s="27">
        <v>9.4024199999999993</v>
      </c>
      <c r="U25" s="27">
        <v>9.6938999999999993</v>
      </c>
      <c r="V25" s="27">
        <v>10.033189999999999</v>
      </c>
    </row>
    <row r="26" spans="1:22" x14ac:dyDescent="0.2">
      <c r="A26" s="3">
        <v>1973</v>
      </c>
      <c r="B26" s="32">
        <v>1.121</v>
      </c>
      <c r="C26" s="36">
        <v>5.5841742105789285</v>
      </c>
      <c r="D26" s="16">
        <v>5.7516994368962964</v>
      </c>
      <c r="E26" s="16">
        <v>5.8897402233818079</v>
      </c>
      <c r="F26" s="1">
        <v>6.0252042485195894</v>
      </c>
      <c r="G26" s="1">
        <v>6.1758343547325785</v>
      </c>
      <c r="H26" s="1">
        <v>6.3240543792461601</v>
      </c>
      <c r="I26" s="1">
        <v>6.4568599999999998</v>
      </c>
      <c r="J26" s="1">
        <v>6.495600678337591</v>
      </c>
      <c r="K26" s="1">
        <v>6.6774800000000001</v>
      </c>
      <c r="L26" s="1">
        <f>SUM($B27*$B28*$B29*$B30*$B31*$B32*$B33*$B34*$B35*$B36*$B37*$B38*$B39*$B40*$B41*$B42*$B43*$B44*$B45*$B46*$B47*$B48*$B49*$B50*$B51*$B52*$B53*$B54*$B55*$B56*$B57*$B58*$B59*$B60*$B61*$B62*$B63*$B64*$B65*$B66*$B67)</f>
        <v>6.8243820022723263</v>
      </c>
      <c r="M26" s="6">
        <v>7.0086403163336781</v>
      </c>
      <c r="N26" s="6">
        <v>7.1768476839256863</v>
      </c>
      <c r="O26" s="6">
        <v>7.3490920283399026</v>
      </c>
      <c r="P26" s="1">
        <v>7.5622156971617596</v>
      </c>
      <c r="Q26" s="27">
        <v>7.7134600111049947</v>
      </c>
      <c r="R26" s="27">
        <v>7.9525800000000002</v>
      </c>
      <c r="S26" s="27">
        <v>8.2150200000000009</v>
      </c>
      <c r="T26" s="27">
        <v>8.3875399999999996</v>
      </c>
      <c r="U26" s="27">
        <v>8.6475500000000007</v>
      </c>
      <c r="V26" s="27">
        <v>8.9502100000000002</v>
      </c>
    </row>
    <row r="27" spans="1:22" x14ac:dyDescent="0.2">
      <c r="A27" s="3">
        <v>1974</v>
      </c>
      <c r="B27" s="32">
        <v>1.121</v>
      </c>
      <c r="C27" s="36">
        <v>4.9814221325414172</v>
      </c>
      <c r="D27" s="16">
        <v>5.1308647965176597</v>
      </c>
      <c r="E27" s="16">
        <v>5.2540055516340836</v>
      </c>
      <c r="F27" s="1">
        <v>5.3748476793216673</v>
      </c>
      <c r="G27" s="1">
        <v>5.5092188713047081</v>
      </c>
      <c r="H27" s="1">
        <v>5.6414401242160208</v>
      </c>
      <c r="I27" s="1">
        <v>5.7599099999999996</v>
      </c>
      <c r="J27" s="1">
        <v>5.7944698290255046</v>
      </c>
      <c r="K27" s="1">
        <v>5.9567100000000002</v>
      </c>
      <c r="L27" s="1">
        <f>SUM($B28*$B29*$B30*$B31*$B32*$B33*$B34*$B35*$B36*$B37*$B38*$B39*$B40*$B41*$B42*$B43*$B44*$B45*$B46*$B47*$B48*$B49*$B50*$B51*$B52*$B53*$B54*$B55*$B56*$B57*$B58*$B59*$B60*$B61*$B62*$B63*$B64*$B65*$B66*$B67)</f>
        <v>6.0877627138914594</v>
      </c>
      <c r="M27" s="6">
        <v>6.2521323071665282</v>
      </c>
      <c r="N27" s="6">
        <v>6.4021834825385247</v>
      </c>
      <c r="O27" s="6">
        <v>6.555835886119449</v>
      </c>
      <c r="P27" s="1">
        <v>6.7459551268169129</v>
      </c>
      <c r="Q27" s="27">
        <v>6.8808742293532514</v>
      </c>
      <c r="R27" s="27">
        <v>7.0941799999999997</v>
      </c>
      <c r="S27" s="27">
        <v>7.32829</v>
      </c>
      <c r="T27" s="27">
        <v>7.4821799999999996</v>
      </c>
      <c r="U27" s="27">
        <v>7.7141299999999999</v>
      </c>
      <c r="V27" s="27">
        <v>7.9841199999999999</v>
      </c>
    </row>
    <row r="28" spans="1:22" x14ac:dyDescent="0.2">
      <c r="A28" s="3">
        <v>1975</v>
      </c>
      <c r="B28" s="32">
        <v>1.1200000000000001</v>
      </c>
      <c r="C28" s="36">
        <v>4.447698332626266</v>
      </c>
      <c r="D28" s="16">
        <v>4.5811292826050538</v>
      </c>
      <c r="E28" s="16">
        <v>4.691076385387575</v>
      </c>
      <c r="F28" s="1">
        <v>4.7989711422514887</v>
      </c>
      <c r="G28" s="1">
        <v>4.9189454208077752</v>
      </c>
      <c r="H28" s="1">
        <v>5.0370001109071616</v>
      </c>
      <c r="I28" s="1">
        <v>5.1427800000000001</v>
      </c>
      <c r="J28" s="1">
        <v>5.1736337759156283</v>
      </c>
      <c r="K28" s="1">
        <v>5.3185000000000002</v>
      </c>
      <c r="L28" s="1">
        <f>SUM($B29*$B30*$B31*$B32*$B33*$B34*$B35*$B36*$B37*$B38*$B39*$B40*$B41*$B42*$B43*$B44*$B45*$B46*$B47*$B48*$B49*$B50*$B51*$B52*$B53*$B54*$B55*$B56*$B57*$B58*$B59*$B60*$B61*$B62*$B63*$B64*$B65*$B66*$B67)</f>
        <v>5.4355024231173736</v>
      </c>
      <c r="M28" s="6">
        <v>5.5822609885415426</v>
      </c>
      <c r="N28" s="6">
        <v>5.7162352522665394</v>
      </c>
      <c r="O28" s="6">
        <v>5.8534248983209363</v>
      </c>
      <c r="P28" s="1">
        <v>6.0231742203722431</v>
      </c>
      <c r="Q28" s="27">
        <v>6.143637704779688</v>
      </c>
      <c r="R28" s="27">
        <v>6.3340899999999998</v>
      </c>
      <c r="S28" s="27">
        <v>6.5431100000000004</v>
      </c>
      <c r="T28" s="27">
        <v>6.6805199999999996</v>
      </c>
      <c r="U28" s="27">
        <v>6.8876200000000001</v>
      </c>
      <c r="V28" s="27">
        <v>7.1286899999999997</v>
      </c>
    </row>
    <row r="29" spans="1:22" x14ac:dyDescent="0.2">
      <c r="A29" s="3">
        <v>1976</v>
      </c>
      <c r="B29" s="32">
        <v>1.131</v>
      </c>
      <c r="C29" s="36">
        <v>3.9325361031178301</v>
      </c>
      <c r="D29" s="16">
        <v>4.0505121862113649</v>
      </c>
      <c r="E29" s="16">
        <v>4.1477244786804377</v>
      </c>
      <c r="F29" s="1">
        <v>4.2431221416900877</v>
      </c>
      <c r="G29" s="1">
        <v>4.3492001952323394</v>
      </c>
      <c r="H29" s="1">
        <v>4.4535809999179152</v>
      </c>
      <c r="I29" s="1">
        <v>4.54711</v>
      </c>
      <c r="J29" s="1">
        <v>4.5743888381216875</v>
      </c>
      <c r="K29" s="1">
        <v>4.7024699999999999</v>
      </c>
      <c r="L29" s="1">
        <f>SUM($B30*$B31*$B32*$B33*$B34*$B35*$B36*$B37*$B38*$B39*$B40*$B41*$B42*$B43*$B44*$B45*$B46*$B47*$B48*$B49*$B50*$B51*$B52*$B53*$B54*$B55*$B56*$B57*$B58*$B59*$B60*$B61*$B62*$B63*$B64*$B65*$B66*$B67)</f>
        <v>4.8059261035520544</v>
      </c>
      <c r="M29" s="6">
        <v>4.9356861083479595</v>
      </c>
      <c r="N29" s="6">
        <v>5.0541425749483109</v>
      </c>
      <c r="O29" s="6">
        <v>5.1754419967470708</v>
      </c>
      <c r="P29" s="1">
        <v>5.3255298146527359</v>
      </c>
      <c r="Q29" s="27">
        <v>5.4320404109457909</v>
      </c>
      <c r="R29" s="27">
        <v>5.6004300000000002</v>
      </c>
      <c r="S29" s="27">
        <v>5.7852399999999999</v>
      </c>
      <c r="T29" s="27">
        <v>5.9067299999999996</v>
      </c>
      <c r="U29" s="27">
        <v>6.0898399999999997</v>
      </c>
      <c r="V29" s="27">
        <v>6.3029799999999998</v>
      </c>
    </row>
    <row r="30" spans="1:22" x14ac:dyDescent="0.2">
      <c r="A30" s="3">
        <v>1977</v>
      </c>
      <c r="B30" s="32">
        <v>1.1120000000000001</v>
      </c>
      <c r="C30" s="36">
        <v>3.5364533301419341</v>
      </c>
      <c r="D30" s="16">
        <v>3.6425469300461923</v>
      </c>
      <c r="E30" s="16">
        <v>3.729968056367301</v>
      </c>
      <c r="F30" s="1">
        <v>3.8157573216637486</v>
      </c>
      <c r="G30" s="1">
        <v>3.911151254705342</v>
      </c>
      <c r="H30" s="1">
        <v>4.00501888481827</v>
      </c>
      <c r="I30" s="1">
        <v>4.0891200000000003</v>
      </c>
      <c r="J30" s="1">
        <v>4.1136590270878495</v>
      </c>
      <c r="K30" s="1">
        <v>4.2288399999999999</v>
      </c>
      <c r="L30" s="1">
        <f>SUM($B31*$B32*$B33*$B34*$B35*$B36*$B37*$B38*$B39*$B40*$B41*$B42*$B43*$B44*$B45*$B46*$B47*$B48*$B49*$B50*$B51*$B52*$B53*$B54*$B55*$B56*$B57*$B58*$B59*$B60*$B61*$B62*$B63*$B64*$B65*$B66*$B67)</f>
        <v>4.3218759924029282</v>
      </c>
      <c r="M30" s="6">
        <v>4.4385666441978069</v>
      </c>
      <c r="N30" s="6">
        <v>4.5450922436585541</v>
      </c>
      <c r="O30" s="6">
        <v>4.6541744575063593</v>
      </c>
      <c r="P30" s="1">
        <v>4.7891455167740435</v>
      </c>
      <c r="Q30" s="27">
        <v>4.8849284271095241</v>
      </c>
      <c r="R30" s="27">
        <v>5.0363600000000002</v>
      </c>
      <c r="S30" s="27">
        <v>5.2025600000000001</v>
      </c>
      <c r="T30" s="27">
        <v>5.3118100000000004</v>
      </c>
      <c r="U30" s="27">
        <v>5.4764799999999996</v>
      </c>
      <c r="V30" s="27">
        <v>5.6681600000000003</v>
      </c>
    </row>
    <row r="31" spans="1:22" x14ac:dyDescent="0.2">
      <c r="A31" s="3">
        <v>1978</v>
      </c>
      <c r="B31" s="32">
        <v>1.097</v>
      </c>
      <c r="C31" s="36">
        <v>3.2237496172670315</v>
      </c>
      <c r="D31" s="16">
        <v>3.3204621057850425</v>
      </c>
      <c r="E31" s="16">
        <v>3.4001531963238838</v>
      </c>
      <c r="F31" s="1">
        <v>3.4783567198393328</v>
      </c>
      <c r="G31" s="1">
        <v>3.5653156378353157</v>
      </c>
      <c r="H31" s="1">
        <v>3.6508832131433633</v>
      </c>
      <c r="I31" s="1">
        <v>3.7275499999999999</v>
      </c>
      <c r="J31" s="1">
        <v>3.74991707118309</v>
      </c>
      <c r="K31" s="1">
        <v>3.8549099999999998</v>
      </c>
      <c r="L31" s="1">
        <f>SUM($B32*$B33*$B34*$B35*$B36*$B37*$B38*$B39*$B40*$B41*$B42*$B43*$B44*$B45*$B46*$B47*$B48*$B49*$B50*$B51*$B52*$B53*$B54*$B55*$B56*$B57*$B58*$B59*$B60*$B61*$B62*$B63*$B64*$B65*$B66*$B67)</f>
        <v>3.9397228736580936</v>
      </c>
      <c r="M31" s="6">
        <v>4.0460953912468618</v>
      </c>
      <c r="N31" s="6">
        <v>4.1432016806367864</v>
      </c>
      <c r="O31" s="6">
        <v>4.2426385209720694</v>
      </c>
      <c r="P31" s="1">
        <v>4.3656750380802594</v>
      </c>
      <c r="Q31" s="27">
        <v>4.4529885388418649</v>
      </c>
      <c r="R31" s="27">
        <v>4.5910299999999999</v>
      </c>
      <c r="S31" s="27">
        <v>4.7425300000000004</v>
      </c>
      <c r="T31" s="27">
        <v>4.8421200000000004</v>
      </c>
      <c r="U31" s="27">
        <v>4.9922300000000002</v>
      </c>
      <c r="V31" s="27">
        <v>5.1669600000000004</v>
      </c>
    </row>
    <row r="32" spans="1:22" x14ac:dyDescent="0.2">
      <c r="A32" s="3">
        <v>1979</v>
      </c>
      <c r="B32" s="32">
        <v>1.097</v>
      </c>
      <c r="C32" s="36">
        <v>2.9386960959590089</v>
      </c>
      <c r="D32" s="16">
        <v>3.0268569788377793</v>
      </c>
      <c r="E32" s="16">
        <v>3.0995015463298858</v>
      </c>
      <c r="F32" s="1">
        <v>3.1707900818954728</v>
      </c>
      <c r="G32" s="1">
        <v>3.2500598339428595</v>
      </c>
      <c r="H32" s="1">
        <v>3.3280612699574883</v>
      </c>
      <c r="I32" s="1">
        <v>3.3979499999999998</v>
      </c>
      <c r="J32" s="1">
        <v>3.418338259966355</v>
      </c>
      <c r="K32" s="1">
        <v>3.5140500000000001</v>
      </c>
      <c r="L32" s="1">
        <f>SUM($B33*$B34*$B35*$B36*$B37*$B38*$B39*$B40*$B41*$B42*$B43*$B44*$B45*$B46*$B47*$B48*$B49*$B50*$B51*$B52*$B53*$B54*$B55*$B56*$B57*$B58*$B59*$B60*$B61*$B62*$B63*$B64*$B65*$B66*$B67)</f>
        <v>3.5913608693328123</v>
      </c>
      <c r="M32" s="6">
        <v>3.6883276128047977</v>
      </c>
      <c r="N32" s="6">
        <v>3.7768474755121129</v>
      </c>
      <c r="O32" s="6">
        <v>3.8674918149244037</v>
      </c>
      <c r="P32" s="1">
        <v>3.9796490775572111</v>
      </c>
      <c r="Q32" s="27">
        <v>4.0592420591083558</v>
      </c>
      <c r="R32" s="27">
        <v>4.1850800000000001</v>
      </c>
      <c r="S32" s="27">
        <v>4.3231900000000003</v>
      </c>
      <c r="T32" s="27">
        <v>4.4139799999999996</v>
      </c>
      <c r="U32" s="27">
        <v>4.5508100000000002</v>
      </c>
      <c r="V32" s="27">
        <v>4.7100900000000001</v>
      </c>
    </row>
    <row r="33" spans="1:22" x14ac:dyDescent="0.2">
      <c r="A33" s="3">
        <v>1980</v>
      </c>
      <c r="B33" s="32">
        <v>1.0820000000000001</v>
      </c>
      <c r="C33" s="36">
        <v>2.7159853012560151</v>
      </c>
      <c r="D33" s="16">
        <v>2.7974648602936956</v>
      </c>
      <c r="E33" s="16">
        <v>2.8646040169407443</v>
      </c>
      <c r="F33" s="1">
        <v>2.9304899093303813</v>
      </c>
      <c r="G33" s="1">
        <v>3.0037521570636407</v>
      </c>
      <c r="H33" s="1">
        <v>3.0758422088331683</v>
      </c>
      <c r="I33" s="1">
        <v>3.1404299999999998</v>
      </c>
      <c r="J33" s="1">
        <v>3.1592775045899764</v>
      </c>
      <c r="K33" s="1">
        <v>3.2477399999999998</v>
      </c>
      <c r="L33" s="1">
        <f>SUM($B34*$B35*$B36*$B37*$B38*$B39*$B40*$B41*$B42*$B43*$B44*$B45*$B46*$B47*$B48*$B49*$B50*$B51*$B52*$B53*$B54*$B55*$B56*$B57*$B58*$B59*$B60*$B61*$B62*$B63*$B64*$B65*$B66*$B67)</f>
        <v>3.319187494762303</v>
      </c>
      <c r="M33" s="6">
        <v>3.4088055571208851</v>
      </c>
      <c r="N33" s="6">
        <v>3.4906168904917863</v>
      </c>
      <c r="O33" s="6">
        <v>3.5743916958635893</v>
      </c>
      <c r="P33" s="1">
        <v>3.6780490550436329</v>
      </c>
      <c r="Q33" s="27">
        <v>3.7516100361445055</v>
      </c>
      <c r="R33" s="27">
        <v>3.8679100000000002</v>
      </c>
      <c r="S33" s="27">
        <v>3.9955500000000002</v>
      </c>
      <c r="T33" s="27">
        <v>4.0794600000000001</v>
      </c>
      <c r="U33" s="27">
        <v>4.2059199999999999</v>
      </c>
      <c r="V33" s="27">
        <v>4.3531300000000002</v>
      </c>
    </row>
    <row r="34" spans="1:22" x14ac:dyDescent="0.2">
      <c r="A34" s="3">
        <v>1981</v>
      </c>
      <c r="B34" s="32">
        <v>1.069</v>
      </c>
      <c r="C34" s="36">
        <v>2.5406784857399574</v>
      </c>
      <c r="D34" s="16">
        <v>2.6168988403121562</v>
      </c>
      <c r="E34" s="16">
        <v>2.6797044124796479</v>
      </c>
      <c r="F34" s="1">
        <v>2.7413376139666794</v>
      </c>
      <c r="G34" s="1">
        <v>2.8098710543158463</v>
      </c>
      <c r="H34" s="1">
        <v>2.8773079596194266</v>
      </c>
      <c r="I34" s="1">
        <v>2.9377300000000002</v>
      </c>
      <c r="J34" s="1">
        <v>2.955357815332063</v>
      </c>
      <c r="K34" s="1">
        <v>3.0381100000000001</v>
      </c>
      <c r="L34" s="1">
        <f>SUM($B35*$B36*$B37*$B38*$B39*$B40*$B41*$B42*$B43*$B44*$B45*$B46*$B47*$B48*$B49*$B50*$B51*$B52*$B53*$B54*$B55*$B56*$B57*$B58*$B59*$B60*$B61*$B62*$B63*$B64*$B65*$B66*$B67)</f>
        <v>3.1049462065129112</v>
      </c>
      <c r="M34" s="6">
        <v>3.1887797540887597</v>
      </c>
      <c r="N34" s="6">
        <v>3.2653104681868901</v>
      </c>
      <c r="O34" s="6">
        <v>3.3436779194233757</v>
      </c>
      <c r="P34" s="1">
        <v>3.4406445790866531</v>
      </c>
      <c r="Q34" s="27">
        <v>3.5094574706683863</v>
      </c>
      <c r="R34" s="27">
        <v>3.6182500000000002</v>
      </c>
      <c r="S34" s="27">
        <v>3.7376499999999999</v>
      </c>
      <c r="T34" s="27">
        <v>3.8161399999999999</v>
      </c>
      <c r="U34" s="27">
        <v>3.9344399999999999</v>
      </c>
      <c r="V34" s="27">
        <v>4.0721499999999997</v>
      </c>
    </row>
    <row r="35" spans="1:22" x14ac:dyDescent="0.2">
      <c r="A35" s="3">
        <v>1982</v>
      </c>
      <c r="B35" s="32">
        <v>1.0629999999999999</v>
      </c>
      <c r="C35" s="36">
        <v>2.3901020561993955</v>
      </c>
      <c r="D35" s="16">
        <v>2.4618051178853775</v>
      </c>
      <c r="E35" s="16">
        <v>2.5208884407146268</v>
      </c>
      <c r="F35" s="1">
        <v>2.5788688748510631</v>
      </c>
      <c r="G35" s="1">
        <v>2.6433405967223393</v>
      </c>
      <c r="H35" s="1">
        <v>2.7067807710436758</v>
      </c>
      <c r="I35" s="1">
        <v>2.76362</v>
      </c>
      <c r="J35" s="1">
        <v>2.7802049062390064</v>
      </c>
      <c r="K35" s="1">
        <v>2.85805</v>
      </c>
      <c r="L35" s="1">
        <f>SUM($B36*$B37*$B38*$B39*$B40*$B41*$B42*$B43*$B44*$B45*$B46*$B47*$B48*$B49*$B50*$B51*$B52*$B53*$B54*$B55*$B56*$B57*$B58*$B59*$B60*$B61*$B62*$B63*$B64*$B65*$B66*$B67)</f>
        <v>2.9209277577732</v>
      </c>
      <c r="M35" s="6">
        <v>2.9997928072330762</v>
      </c>
      <c r="N35" s="6">
        <v>3.07178783460667</v>
      </c>
      <c r="O35" s="6">
        <v>3.1455107426372302</v>
      </c>
      <c r="P35" s="1">
        <v>3.2367305541737097</v>
      </c>
      <c r="Q35" s="27">
        <v>3.3014651652571838</v>
      </c>
      <c r="R35" s="27">
        <v>3.4038200000000001</v>
      </c>
      <c r="S35" s="27">
        <v>3.5161500000000001</v>
      </c>
      <c r="T35" s="27">
        <v>3.5899899999999998</v>
      </c>
      <c r="U35" s="27">
        <v>3.7012800000000001</v>
      </c>
      <c r="V35" s="27">
        <v>3.8308200000000001</v>
      </c>
    </row>
    <row r="36" spans="1:22" x14ac:dyDescent="0.2">
      <c r="A36" s="3">
        <v>1983</v>
      </c>
      <c r="B36" s="32">
        <v>1.0569999999999999</v>
      </c>
      <c r="C36" s="36">
        <v>2.2612129197723712</v>
      </c>
      <c r="D36" s="16">
        <v>2.3290493073655423</v>
      </c>
      <c r="E36" s="16">
        <v>2.3849464907423155</v>
      </c>
      <c r="F36" s="1">
        <v>2.4398002600293887</v>
      </c>
      <c r="G36" s="1">
        <v>2.500795266530123</v>
      </c>
      <c r="H36" s="1">
        <v>2.5608143529268461</v>
      </c>
      <c r="I36" s="1">
        <v>2.6145900000000002</v>
      </c>
      <c r="J36" s="1">
        <v>2.6302790030643393</v>
      </c>
      <c r="K36" s="1">
        <v>2.7039300000000002</v>
      </c>
      <c r="L36" s="1">
        <f>SUM($B37*$B38*$B39*$B40*$B41*$B42*$B43*$B44*$B45*$B46*$B47*$B48*$B49*$B50*$B51*$B52*$B53*$B54*$B55*$B56*$B57*$B58*$B59*$B60*$B61*$B62*$B63*$B64*$B65*$B66*$B67)</f>
        <v>2.7634132050834439</v>
      </c>
      <c r="M36" s="6">
        <v>2.8380253616206965</v>
      </c>
      <c r="N36" s="6">
        <v>2.9061379702995933</v>
      </c>
      <c r="O36" s="6">
        <v>2.9758852815867836</v>
      </c>
      <c r="P36" s="1">
        <v>3.0621859547527999</v>
      </c>
      <c r="Q36" s="27">
        <v>3.123429673847856</v>
      </c>
      <c r="R36" s="27">
        <v>3.2202600000000001</v>
      </c>
      <c r="S36" s="27">
        <v>3.32653</v>
      </c>
      <c r="T36" s="27">
        <v>3.3963899999999998</v>
      </c>
      <c r="U36" s="27">
        <v>3.5016799999999999</v>
      </c>
      <c r="V36" s="27">
        <v>3.6242399999999999</v>
      </c>
    </row>
    <row r="37" spans="1:22" x14ac:dyDescent="0.2">
      <c r="A37" s="3">
        <v>1984</v>
      </c>
      <c r="B37" s="32">
        <v>1.056</v>
      </c>
      <c r="C37" s="36">
        <v>2.1413001134208063</v>
      </c>
      <c r="D37" s="16">
        <v>2.2055391168234304</v>
      </c>
      <c r="E37" s="16">
        <v>2.2584720556271929</v>
      </c>
      <c r="F37" s="1">
        <v>2.3104169129066183</v>
      </c>
      <c r="G37" s="1">
        <v>2.3681773357292837</v>
      </c>
      <c r="H37" s="1">
        <v>2.4250135917867865</v>
      </c>
      <c r="I37" s="1">
        <v>2.47594</v>
      </c>
      <c r="J37" s="1">
        <v>2.4907945104775946</v>
      </c>
      <c r="K37" s="1">
        <v>2.56054</v>
      </c>
      <c r="L37" s="1">
        <f>SUM($B38*$B39*$B40*$B41*$B42*$B43*$B44*$B45*$B46*$B47*$B48*$B49*$B50*$B51*$B52*$B53*$B54*$B55*$B56*$B57*$B58*$B59*$B60*$B61*$B62*$B63*$B64*$B65*$B66*$B67)</f>
        <v>2.6168685654199284</v>
      </c>
      <c r="M37" s="6">
        <v>2.6875240166862664</v>
      </c>
      <c r="N37" s="6">
        <v>2.7520245930867366</v>
      </c>
      <c r="O37" s="6">
        <v>2.8180731833208186</v>
      </c>
      <c r="P37" s="1">
        <v>2.8997973056371222</v>
      </c>
      <c r="Q37" s="27">
        <v>2.9577932517498646</v>
      </c>
      <c r="R37" s="27">
        <v>3.04948</v>
      </c>
      <c r="S37" s="27">
        <v>3.1501100000000002</v>
      </c>
      <c r="T37" s="27">
        <v>3.2162600000000001</v>
      </c>
      <c r="U37" s="27">
        <v>3.31596</v>
      </c>
      <c r="V37" s="27">
        <v>3.4320200000000001</v>
      </c>
    </row>
    <row r="38" spans="1:22" x14ac:dyDescent="0.2">
      <c r="A38" s="3">
        <v>1985</v>
      </c>
      <c r="B38" s="32">
        <v>1.0469999999999999</v>
      </c>
      <c r="C38" s="36">
        <v>2.0451768036492894</v>
      </c>
      <c r="D38" s="16">
        <v>2.1065321077587682</v>
      </c>
      <c r="E38" s="16">
        <v>2.1570888783449789</v>
      </c>
      <c r="F38" s="1">
        <v>2.2067019225469133</v>
      </c>
      <c r="G38" s="1">
        <v>2.261869470610586</v>
      </c>
      <c r="H38" s="1">
        <v>2.3161543379052403</v>
      </c>
      <c r="I38" s="1">
        <v>2.3647900000000002</v>
      </c>
      <c r="J38" s="1">
        <v>2.3789823404752579</v>
      </c>
      <c r="K38" s="1">
        <v>2.4455900000000002</v>
      </c>
      <c r="L38" s="1">
        <f>SUM($B39*$B40*$B41*$B42*$B43*$B44*$B45*$B46*$B47*$B48*$B49*$B50*$B51*$B52*$B53*$B54*$B55*$B56*$B57*$B58*$B59*$B60*$B61*$B62*$B63*$B64*$B65*$B66*$B67)</f>
        <v>2.4993969106207534</v>
      </c>
      <c r="M38" s="6">
        <v>2.5668806272075138</v>
      </c>
      <c r="N38" s="6">
        <v>2.6284857622604942</v>
      </c>
      <c r="O38" s="6">
        <v>2.691569420554746</v>
      </c>
      <c r="P38" s="1">
        <v>2.7696249337508334</v>
      </c>
      <c r="Q38" s="27">
        <v>2.8250174324258501</v>
      </c>
      <c r="R38" s="27">
        <v>2.9125999999999999</v>
      </c>
      <c r="S38" s="27">
        <v>3.0087199999999998</v>
      </c>
      <c r="T38" s="27">
        <v>3.0718999999999999</v>
      </c>
      <c r="U38" s="27">
        <v>3.1671299999999998</v>
      </c>
      <c r="V38" s="27">
        <v>3.2779799999999999</v>
      </c>
    </row>
    <row r="39" spans="1:22" x14ac:dyDescent="0.2">
      <c r="A39" s="3">
        <v>1986</v>
      </c>
      <c r="B39" s="32">
        <v>1.0449999999999999</v>
      </c>
      <c r="C39" s="36">
        <v>1.9571069891380757</v>
      </c>
      <c r="D39" s="16">
        <v>2.015820198812218</v>
      </c>
      <c r="E39" s="16">
        <v>2.0641998835837114</v>
      </c>
      <c r="F39" s="1">
        <v>2.1116764809061368</v>
      </c>
      <c r="G39" s="1">
        <v>2.1644683929287902</v>
      </c>
      <c r="H39" s="1">
        <v>2.2164156343590813</v>
      </c>
      <c r="I39" s="1">
        <v>2.2629600000000001</v>
      </c>
      <c r="J39" s="1">
        <v>2.2765381248567054</v>
      </c>
      <c r="K39" s="1">
        <v>2.3402799999999999</v>
      </c>
      <c r="L39" s="1">
        <f>SUM($B40*$B41*$B42*$B43*$B44*$B45*$B46*$B47*$B48*$B49*$B50*$B51*$B52*$B53*$B54*$B55*$B56*$B57*$B58*$B59*$B60*$B61*$B62*$B63*$B64*$B65*$B66*$B67)</f>
        <v>2.3917673785844529</v>
      </c>
      <c r="M39" s="6">
        <v>2.4563450978062331</v>
      </c>
      <c r="N39" s="6">
        <v>2.5152973801535827</v>
      </c>
      <c r="O39" s="6">
        <v>2.5756645172772688</v>
      </c>
      <c r="P39" s="1">
        <v>2.6503587882783095</v>
      </c>
      <c r="Q39" s="27">
        <v>2.7033659640438756</v>
      </c>
      <c r="R39" s="27">
        <v>2.7871700000000001</v>
      </c>
      <c r="S39" s="27">
        <v>2.8791500000000001</v>
      </c>
      <c r="T39" s="27">
        <v>2.9396100000000001</v>
      </c>
      <c r="U39" s="27">
        <v>3.0307400000000002</v>
      </c>
      <c r="V39" s="27">
        <v>3.1368200000000002</v>
      </c>
    </row>
    <row r="40" spans="1:22" x14ac:dyDescent="0.2">
      <c r="A40" s="3">
        <v>1987</v>
      </c>
      <c r="B40" s="32">
        <v>1.048</v>
      </c>
      <c r="C40" s="36">
        <v>1.8674685010859502</v>
      </c>
      <c r="D40" s="16">
        <v>1.9234925561185288</v>
      </c>
      <c r="E40" s="16">
        <v>1.9696563774653735</v>
      </c>
      <c r="F40" s="1">
        <v>2.0149584741470767</v>
      </c>
      <c r="G40" s="1">
        <v>2.0653324360007534</v>
      </c>
      <c r="H40" s="1">
        <v>2.1149004144647714</v>
      </c>
      <c r="I40" s="1">
        <v>2.1593100000000001</v>
      </c>
      <c r="J40" s="1">
        <v>2.1722692031075428</v>
      </c>
      <c r="K40" s="1">
        <v>2.2330899999999998</v>
      </c>
      <c r="L40" s="1">
        <f>SUM($B41*$B42*$B43*$B44*$B45*$B46*$B47*$B48*$B49*$B50*$B51*$B52*$B53*$B54*$B55*$B56*$B57*$B58*$B59*$B60*$B61*$B62*$B63*$B64*$B65*$B66*$B67)</f>
        <v>2.2822207810920343</v>
      </c>
      <c r="M40" s="6">
        <v>2.3438407421815191</v>
      </c>
      <c r="N40" s="6">
        <v>2.4000929199938756</v>
      </c>
      <c r="O40" s="6">
        <v>2.4576951500737287</v>
      </c>
      <c r="P40" s="1">
        <v>2.5289683094258666</v>
      </c>
      <c r="Q40" s="27">
        <v>2.5795476756143838</v>
      </c>
      <c r="R40" s="27">
        <v>2.6595200000000001</v>
      </c>
      <c r="S40" s="27">
        <v>2.7472799999999999</v>
      </c>
      <c r="T40" s="27">
        <v>2.80497</v>
      </c>
      <c r="U40" s="27">
        <v>2.8919199999999998</v>
      </c>
      <c r="V40" s="27">
        <v>2.9931399999999999</v>
      </c>
    </row>
    <row r="41" spans="1:22" x14ac:dyDescent="0.2">
      <c r="A41" s="3">
        <v>1988</v>
      </c>
      <c r="B41" s="32">
        <v>1.0489999999999999</v>
      </c>
      <c r="C41" s="36">
        <v>1.7802368933135853</v>
      </c>
      <c r="D41" s="16">
        <v>1.8336440001129928</v>
      </c>
      <c r="E41" s="16">
        <v>1.8776514561157047</v>
      </c>
      <c r="F41" s="1">
        <v>1.9208374396063657</v>
      </c>
      <c r="G41" s="1">
        <v>1.9688583755965245</v>
      </c>
      <c r="H41" s="1">
        <v>2.0161109766108414</v>
      </c>
      <c r="I41" s="1">
        <v>2.0584500000000001</v>
      </c>
      <c r="J41" s="1">
        <v>2.070800002962387</v>
      </c>
      <c r="K41" s="1">
        <v>2.1287799999999999</v>
      </c>
      <c r="L41" s="1">
        <f>SUM($B42*$B43*$B44*$B45*$B46*$B47*$B48*$B49*$B50*$B51*$B52*$B53*$B54*$B55*$B56*$B57*$B58*$B59*$B60*$B61*$B62*$B63*$B64*$B65*$B66*$B67)</f>
        <v>2.175615615912331</v>
      </c>
      <c r="M41" s="6">
        <v>2.2343572375419636</v>
      </c>
      <c r="N41" s="6">
        <v>2.2879818112429708</v>
      </c>
      <c r="O41" s="6">
        <v>2.3428933747128022</v>
      </c>
      <c r="P41" s="1">
        <v>2.4108372825794735</v>
      </c>
      <c r="Q41" s="27">
        <v>2.4590540282310629</v>
      </c>
      <c r="R41" s="27">
        <v>2.5352800000000002</v>
      </c>
      <c r="S41" s="27">
        <v>2.6189399999999998</v>
      </c>
      <c r="T41" s="27">
        <v>2.67394</v>
      </c>
      <c r="U41" s="27">
        <v>2.7568299999999999</v>
      </c>
      <c r="V41" s="27">
        <v>2.8533200000000001</v>
      </c>
    </row>
    <row r="42" spans="1:22" x14ac:dyDescent="0.2">
      <c r="A42" s="3">
        <v>1989</v>
      </c>
      <c r="B42" s="32">
        <v>1.034</v>
      </c>
      <c r="C42" s="36">
        <v>1.7216991231272585</v>
      </c>
      <c r="D42" s="16">
        <v>1.7733500968210762</v>
      </c>
      <c r="E42" s="16">
        <v>1.8159104991447821</v>
      </c>
      <c r="F42" s="1">
        <v>1.8576764406251118</v>
      </c>
      <c r="G42" s="1">
        <v>1.9041183516407394</v>
      </c>
      <c r="H42" s="1">
        <v>1.9498171920801173</v>
      </c>
      <c r="I42" s="1">
        <v>1.9907600000000001</v>
      </c>
      <c r="J42" s="1">
        <v>2.0027079332324824</v>
      </c>
      <c r="K42" s="1">
        <v>2.0587800000000001</v>
      </c>
      <c r="L42" s="1">
        <f>SUM($B43*$B44*$B45*$B46*$B47*$B48*$B49*$B50*$B51*$B52*$B53*$B54*$B55*$B56*$B57*$B58*$B59*$B60*$B61*$B62*$B63*$B64*$B65*$B66*$B67)</f>
        <v>2.1040769979809779</v>
      </c>
      <c r="M42" s="6">
        <v>2.1608870769264641</v>
      </c>
      <c r="N42" s="6">
        <v>2.2127483667726993</v>
      </c>
      <c r="O42" s="6">
        <v>2.2658543275752443</v>
      </c>
      <c r="P42" s="1">
        <v>2.3315641030749261</v>
      </c>
      <c r="Q42" s="27">
        <v>2.3781953851364248</v>
      </c>
      <c r="R42" s="27">
        <v>2.4519199999999999</v>
      </c>
      <c r="S42" s="27">
        <v>2.5328300000000001</v>
      </c>
      <c r="T42" s="27">
        <v>2.58602</v>
      </c>
      <c r="U42" s="27">
        <v>2.6661899999999998</v>
      </c>
      <c r="V42" s="27">
        <v>2.7595100000000001</v>
      </c>
    </row>
    <row r="43" spans="1:22" x14ac:dyDescent="0.2">
      <c r="A43" s="3">
        <v>1990</v>
      </c>
      <c r="B43" s="32">
        <v>1.0329999999999999</v>
      </c>
      <c r="C43" s="36">
        <v>1.6666980862800174</v>
      </c>
      <c r="D43" s="16">
        <v>1.7166990288684179</v>
      </c>
      <c r="E43" s="16">
        <v>1.75789980556126</v>
      </c>
      <c r="F43" s="1">
        <v>1.7983315010891689</v>
      </c>
      <c r="G43" s="1">
        <v>1.8432897886163979</v>
      </c>
      <c r="H43" s="1">
        <v>1.8875287435431916</v>
      </c>
      <c r="I43" s="1">
        <v>1.92717</v>
      </c>
      <c r="J43" s="1">
        <v>1.938729848240544</v>
      </c>
      <c r="K43" s="1">
        <v>1.9930099999999999</v>
      </c>
      <c r="L43" s="1">
        <f>SUM($B44*$B45*$B46*$B47*$B48*$B49*$B50*$B51*$B52*$B53*$B54*$B55*$B56*$B57*$B58*$B59*$B60*$B61*$B62*$B63*$B64*$B65*$B66*$B67)</f>
        <v>2.0368605982390875</v>
      </c>
      <c r="M43" s="6">
        <v>2.0918558343915428</v>
      </c>
      <c r="N43" s="6">
        <v>2.14206037441694</v>
      </c>
      <c r="O43" s="6">
        <v>2.1934698234029466</v>
      </c>
      <c r="P43" s="1">
        <v>2.257080448281632</v>
      </c>
      <c r="Q43" s="27">
        <v>2.3022220572472647</v>
      </c>
      <c r="R43" s="27">
        <v>2.3735900000000001</v>
      </c>
      <c r="S43" s="27">
        <v>2.4519199999999999</v>
      </c>
      <c r="T43" s="27">
        <v>2.5034100000000001</v>
      </c>
      <c r="U43" s="27">
        <v>2.5810200000000001</v>
      </c>
      <c r="V43" s="27">
        <v>2.67136</v>
      </c>
    </row>
    <row r="44" spans="1:22" x14ac:dyDescent="0.2">
      <c r="A44" s="3">
        <v>1991</v>
      </c>
      <c r="B44" s="32">
        <v>1.0429999999999999</v>
      </c>
      <c r="C44" s="36">
        <v>1.597984742358598</v>
      </c>
      <c r="D44" s="16">
        <v>1.645924284629356</v>
      </c>
      <c r="E44" s="16">
        <v>1.6854264674604607</v>
      </c>
      <c r="F44" s="1">
        <v>1.724191276212051</v>
      </c>
      <c r="G44" s="1">
        <v>1.7672960581173522</v>
      </c>
      <c r="H44" s="1">
        <v>1.8097111635121688</v>
      </c>
      <c r="I44" s="1">
        <v>1.84772</v>
      </c>
      <c r="J44" s="1">
        <v>1.8588013885335997</v>
      </c>
      <c r="K44" s="1">
        <v>1.9108499999999999</v>
      </c>
      <c r="L44" s="1">
        <f>SUM($B45*$B46*$B47*$B48*$B49*$B50*$B51*$B52*$B53*$B54*$B55*$B56*$B57*$B58*$B59*$B60*$B61*$B62*$B63*$B64*$B65*$B66*$B67)</f>
        <v>1.9528864796156165</v>
      </c>
      <c r="M44" s="6">
        <v>2.0056144145652381</v>
      </c>
      <c r="N44" s="6">
        <v>2.0537491605148039</v>
      </c>
      <c r="O44" s="6">
        <v>2.1030391403671591</v>
      </c>
      <c r="P44" s="1">
        <v>2.1640272754378067</v>
      </c>
      <c r="Q44" s="27">
        <v>2.2073078209465629</v>
      </c>
      <c r="R44" s="27">
        <v>2.2757399999999999</v>
      </c>
      <c r="S44" s="27">
        <v>2.3508399999999998</v>
      </c>
      <c r="T44" s="27">
        <v>2.40021</v>
      </c>
      <c r="U44" s="27">
        <v>2.4746199999999998</v>
      </c>
      <c r="V44" s="27">
        <v>2.5612300000000001</v>
      </c>
    </row>
    <row r="45" spans="1:22" x14ac:dyDescent="0.2">
      <c r="A45" s="3">
        <v>1992</v>
      </c>
      <c r="B45" s="32">
        <v>1.052</v>
      </c>
      <c r="C45" s="36">
        <v>1.5189969033826978</v>
      </c>
      <c r="D45" s="16">
        <v>1.5645668104841788</v>
      </c>
      <c r="E45" s="16">
        <v>1.6021164139357991</v>
      </c>
      <c r="F45" s="1">
        <v>1.6389650914563223</v>
      </c>
      <c r="G45" s="1">
        <v>1.6799392187427302</v>
      </c>
      <c r="H45" s="1">
        <v>1.7202577599925557</v>
      </c>
      <c r="I45" s="1">
        <v>1.7563800000000001</v>
      </c>
      <c r="J45" s="1">
        <v>1.7669214719901136</v>
      </c>
      <c r="K45" s="1">
        <v>1.8164</v>
      </c>
      <c r="L45" s="1">
        <f>SUM($B46*$B47*$B48*$B49*$B50*$B51*$B52*$B53*$B54*$B55*$B56*$B57*$B58*$B59*$B60*$B61*$B62*$B63*$B64*$B65*$B66*$B67)</f>
        <v>1.8563559692163654</v>
      </c>
      <c r="M45" s="6">
        <v>1.906477580385207</v>
      </c>
      <c r="N45" s="6">
        <v>1.952233042314452</v>
      </c>
      <c r="O45" s="6">
        <v>1.999086635329999</v>
      </c>
      <c r="P45" s="1">
        <v>2.0570601477545689</v>
      </c>
      <c r="Q45" s="27">
        <v>2.0982013507096604</v>
      </c>
      <c r="R45" s="27">
        <v>2.1632400000000001</v>
      </c>
      <c r="S45" s="27">
        <v>2.2346300000000001</v>
      </c>
      <c r="T45" s="27">
        <v>2.2815599999999998</v>
      </c>
      <c r="U45" s="27">
        <v>2.35229</v>
      </c>
      <c r="V45" s="27">
        <v>2.4346199999999998</v>
      </c>
    </row>
    <row r="46" spans="1:22" x14ac:dyDescent="0.2">
      <c r="A46" s="3">
        <v>1993</v>
      </c>
      <c r="B46" s="32">
        <v>1.06</v>
      </c>
      <c r="C46" s="36">
        <v>1.4330159465874501</v>
      </c>
      <c r="D46" s="16">
        <v>1.4760064249850737</v>
      </c>
      <c r="E46" s="16">
        <v>1.5114305791847156</v>
      </c>
      <c r="F46" s="1">
        <v>1.546193482505964</v>
      </c>
      <c r="G46" s="1">
        <v>1.5848483195686129</v>
      </c>
      <c r="H46" s="1">
        <v>1.6228846792382596</v>
      </c>
      <c r="I46" s="1">
        <v>1.6569700000000001</v>
      </c>
      <c r="J46" s="1">
        <v>1.6669070490472764</v>
      </c>
      <c r="K46" s="1">
        <v>1.7135800000000001</v>
      </c>
      <c r="L46" s="1">
        <f>SUM($B47*$B48*$B49*$B50*$B51*$B52*$B53*$B54*$B55*$B56*$B57*$B58*$B59*$B60*$B61*$B62*$B63*$B64*$B65*$B66*$B67)</f>
        <v>1.7512792162418533</v>
      </c>
      <c r="M46" s="6">
        <v>1.7985637550803832</v>
      </c>
      <c r="N46" s="6">
        <v>1.8417292852023124</v>
      </c>
      <c r="O46" s="6">
        <v>1.8859307880471678</v>
      </c>
      <c r="P46" s="1">
        <v>1.9406227809005356</v>
      </c>
      <c r="Q46" s="27">
        <v>1.9794352365185464</v>
      </c>
      <c r="R46" s="27">
        <v>2.0407999999999999</v>
      </c>
      <c r="S46" s="27">
        <v>2.1081500000000002</v>
      </c>
      <c r="T46" s="27">
        <v>2.1524200000000002</v>
      </c>
      <c r="U46" s="27">
        <v>2.21915</v>
      </c>
      <c r="V46" s="27">
        <v>2.2968199999999999</v>
      </c>
    </row>
    <row r="47" spans="1:22" x14ac:dyDescent="0.2">
      <c r="A47" s="3">
        <v>1994</v>
      </c>
      <c r="B47" s="32">
        <v>1.056</v>
      </c>
      <c r="C47" s="36">
        <v>1.3570226766926614</v>
      </c>
      <c r="D47" s="16">
        <v>1.3977333569934414</v>
      </c>
      <c r="E47" s="16">
        <v>1.4312789575612841</v>
      </c>
      <c r="F47" s="1">
        <v>1.4641983735851936</v>
      </c>
      <c r="G47" s="1">
        <v>1.5008033329248234</v>
      </c>
      <c r="H47" s="1">
        <v>1.5368226129150191</v>
      </c>
      <c r="I47" s="1">
        <v>1.5690999999999999</v>
      </c>
      <c r="J47" s="1">
        <v>1.5785104631129518</v>
      </c>
      <c r="K47" s="1">
        <v>1.6227100000000001</v>
      </c>
      <c r="L47" s="1">
        <f>SUM($B48*$B49*$B50*$B51*$B52*$B53*$B54*$B55*$B56*$B57*$B58*$B59*$B60*$B61*$B62*$B63*$B64*$B65*$B66*$B67)</f>
        <v>1.6584083487138772</v>
      </c>
      <c r="M47" s="6">
        <v>1.7031853741291518</v>
      </c>
      <c r="N47" s="6">
        <v>1.7440618231082514</v>
      </c>
      <c r="O47" s="6">
        <v>1.7859193068628494</v>
      </c>
      <c r="P47" s="1">
        <v>1.8377109667618718</v>
      </c>
      <c r="Q47" s="27">
        <v>1.8744651860971093</v>
      </c>
      <c r="R47" s="27">
        <v>1.93258</v>
      </c>
      <c r="S47" s="27">
        <v>1.9963599999999999</v>
      </c>
      <c r="T47" s="27">
        <v>2.0382799999999999</v>
      </c>
      <c r="U47" s="27">
        <v>2.1014699999999999</v>
      </c>
      <c r="V47" s="27">
        <v>2.17502</v>
      </c>
    </row>
    <row r="48" spans="1:22" x14ac:dyDescent="0.2">
      <c r="A48" s="3">
        <v>1995</v>
      </c>
      <c r="B48" s="32">
        <v>1.0429999999999999</v>
      </c>
      <c r="C48" s="36">
        <v>1.3010763918433956</v>
      </c>
      <c r="D48" s="16">
        <v>1.3401086835986975</v>
      </c>
      <c r="E48" s="16">
        <v>1.3722712920050664</v>
      </c>
      <c r="F48" s="1">
        <v>1.4038335317211827</v>
      </c>
      <c r="G48" s="1">
        <v>1.4389293700142123</v>
      </c>
      <c r="H48" s="1">
        <v>1.4734636748945533</v>
      </c>
      <c r="I48" s="1">
        <v>1.50441</v>
      </c>
      <c r="J48" s="1">
        <v>1.513432850539743</v>
      </c>
      <c r="K48" s="1">
        <v>1.5558099999999999</v>
      </c>
      <c r="L48" s="1">
        <f>SUM($B49*$B50*$B51*$B52*$B53*$B54*$B55*$B56*$B57*$B58*$B59*$B60*$B61*$B62*$B63*$B64*$B65*$B66*$B67)</f>
        <v>1.5900367677026628</v>
      </c>
      <c r="M48" s="6">
        <v>1.6329677604306345</v>
      </c>
      <c r="N48" s="6">
        <v>1.6721589866809698</v>
      </c>
      <c r="O48" s="6">
        <v>1.7122908023613133</v>
      </c>
      <c r="P48" s="1">
        <v>1.7619472356297912</v>
      </c>
      <c r="Q48" s="27">
        <v>1.797186180342387</v>
      </c>
      <c r="R48" s="27">
        <v>1.8529</v>
      </c>
      <c r="S48" s="27">
        <v>1.91405</v>
      </c>
      <c r="T48" s="27">
        <v>1.95425</v>
      </c>
      <c r="U48" s="27">
        <v>2.0148299999999999</v>
      </c>
      <c r="V48" s="27">
        <v>2.08535</v>
      </c>
    </row>
    <row r="49" spans="1:22" x14ac:dyDescent="0.2">
      <c r="A49" s="3">
        <v>1996</v>
      </c>
      <c r="B49" s="32">
        <v>1.0449999999999999</v>
      </c>
      <c r="C49" s="36">
        <v>1.2450491787975078</v>
      </c>
      <c r="D49" s="16">
        <v>1.282400654161433</v>
      </c>
      <c r="E49" s="16">
        <v>1.3131782698613075</v>
      </c>
      <c r="F49" s="1">
        <v>1.3433813700681174</v>
      </c>
      <c r="G49" s="1">
        <v>1.3769659043198201</v>
      </c>
      <c r="H49" s="1">
        <v>1.4100130860234958</v>
      </c>
      <c r="I49" s="1">
        <v>1.4396199999999999</v>
      </c>
      <c r="J49" s="1">
        <v>1.4482611009949691</v>
      </c>
      <c r="K49" s="1">
        <v>1.48881</v>
      </c>
      <c r="L49" s="1">
        <f>SUM($B50*$B51*$B52*$B53*$B54*$B55*$B56*$B57*$B58*$B59*$B60*$B61*$B62*$B63*$B64*$B65*$B66*$B67)</f>
        <v>1.5215662848829306</v>
      </c>
      <c r="M49" s="6">
        <v>1.5626485745747696</v>
      </c>
      <c r="N49" s="6">
        <v>1.600152140364564</v>
      </c>
      <c r="O49" s="6">
        <v>1.6385557917333136</v>
      </c>
      <c r="P49" s="1">
        <v>1.6860739096935795</v>
      </c>
      <c r="Q49" s="27">
        <v>1.7197953878874512</v>
      </c>
      <c r="R49" s="27">
        <v>1.77311</v>
      </c>
      <c r="S49" s="27">
        <v>1.83162</v>
      </c>
      <c r="T49" s="27">
        <v>1.87008</v>
      </c>
      <c r="U49" s="27">
        <v>1.92805</v>
      </c>
      <c r="V49" s="27">
        <v>1.99553</v>
      </c>
    </row>
    <row r="50" spans="1:22" x14ac:dyDescent="0.2">
      <c r="A50" s="3">
        <v>1997</v>
      </c>
      <c r="B50" s="32">
        <v>1.036</v>
      </c>
      <c r="C50" s="36">
        <v>1.2017849216192158</v>
      </c>
      <c r="D50" s="16">
        <v>1.2378384692677924</v>
      </c>
      <c r="E50" s="16">
        <v>1.2675465925302194</v>
      </c>
      <c r="F50" s="1">
        <v>1.2967001641584144</v>
      </c>
      <c r="G50" s="1">
        <v>1.3291176682623747</v>
      </c>
      <c r="H50" s="1">
        <v>1.3610164923006716</v>
      </c>
      <c r="I50" s="1">
        <v>1.3895999999999999</v>
      </c>
      <c r="J50" s="1">
        <v>1.3979354256708194</v>
      </c>
      <c r="K50" s="1">
        <v>1.4370799999999999</v>
      </c>
      <c r="L50" s="1">
        <f>SUM($B51*$B52*$B53*$B54*$B55*$B56*$B57*$B58*$B59*$B60*$B61*$B62*$B63*$B64*$B65*$B66*$B67)</f>
        <v>1.4686933251765735</v>
      </c>
      <c r="M50" s="6">
        <v>1.5083480449563409</v>
      </c>
      <c r="N50" s="6">
        <v>1.5445483980352932</v>
      </c>
      <c r="O50" s="6">
        <v>1.5816175595881403</v>
      </c>
      <c r="P50" s="1">
        <v>1.6274844688161962</v>
      </c>
      <c r="Q50" s="27">
        <v>1.6600341581925202</v>
      </c>
      <c r="R50" s="27">
        <v>1.71149</v>
      </c>
      <c r="S50" s="27">
        <v>1.76797</v>
      </c>
      <c r="T50" s="27">
        <v>1.8050999999999999</v>
      </c>
      <c r="U50" s="27">
        <v>1.8610599999999999</v>
      </c>
      <c r="V50" s="27">
        <v>1.9261999999999999</v>
      </c>
    </row>
    <row r="51" spans="1:22" x14ac:dyDescent="0.2">
      <c r="A51" s="3">
        <v>1998</v>
      </c>
      <c r="B51" s="32">
        <v>1.0269999999999999</v>
      </c>
      <c r="C51" s="36">
        <v>1.1701897970975812</v>
      </c>
      <c r="D51" s="16">
        <v>1.2052954910105087</v>
      </c>
      <c r="E51" s="16">
        <v>1.2342225827947608</v>
      </c>
      <c r="F51" s="1">
        <v>1.2626097021990401</v>
      </c>
      <c r="G51" s="1">
        <v>1.2941749447540161</v>
      </c>
      <c r="H51" s="1">
        <v>1.3252351434281124</v>
      </c>
      <c r="I51" s="1">
        <v>1.35307</v>
      </c>
      <c r="J51" s="1">
        <v>1.3611834719287432</v>
      </c>
      <c r="K51" s="1">
        <v>1.3993</v>
      </c>
      <c r="L51" s="1">
        <f>SUM($B52*$B53*$B54*$B55*$B56*$B57*$B58*$B59*$B60*$B61*$B62*$B63*$B64*$B65*$B66*$B67)</f>
        <v>1.4300811345438886</v>
      </c>
      <c r="M51" s="6">
        <v>1.4686933251765735</v>
      </c>
      <c r="N51" s="6">
        <v>1.5039419649808112</v>
      </c>
      <c r="O51" s="6">
        <v>1.5400365721403508</v>
      </c>
      <c r="P51" s="1">
        <v>1.5846976327324209</v>
      </c>
      <c r="Q51" s="27">
        <v>1.6163915853870694</v>
      </c>
      <c r="R51" s="27">
        <v>1.6665000000000001</v>
      </c>
      <c r="S51" s="27">
        <v>1.72149</v>
      </c>
      <c r="T51" s="27">
        <v>1.7576400000000001</v>
      </c>
      <c r="U51" s="27">
        <v>1.81213</v>
      </c>
      <c r="V51" s="27">
        <v>1.8755500000000001</v>
      </c>
    </row>
    <row r="52" spans="1:22" x14ac:dyDescent="0.2">
      <c r="A52" s="3">
        <v>1999</v>
      </c>
      <c r="B52" s="32">
        <v>1.0249999999999999</v>
      </c>
      <c r="C52" s="36">
        <v>1.141648582534226</v>
      </c>
      <c r="D52" s="16">
        <v>1.1758980400102528</v>
      </c>
      <c r="E52" s="16">
        <v>1.2041195929704989</v>
      </c>
      <c r="F52" s="1">
        <v>1.2318143436088203</v>
      </c>
      <c r="G52" s="1">
        <v>1.2626097021990406</v>
      </c>
      <c r="H52" s="1">
        <v>1.2929123350518175</v>
      </c>
      <c r="I52" s="1">
        <v>1.32006</v>
      </c>
      <c r="J52" s="1">
        <v>1.3279838750524329</v>
      </c>
      <c r="K52" s="1">
        <v>1.36517</v>
      </c>
      <c r="L52" s="1">
        <f>SUM($B53*$B54*$B55*$B56*$B57*$B58*$B59*$B60*$B61*$B62*$B63*$B64*$B65*$B66*$B67)</f>
        <v>1.3952011068720869</v>
      </c>
      <c r="M52" s="6">
        <v>1.432871536757633</v>
      </c>
      <c r="N52" s="6">
        <v>1.4672604536398162</v>
      </c>
      <c r="O52" s="6">
        <v>1.5024747045271718</v>
      </c>
      <c r="P52" s="1">
        <v>1.5460464709584596</v>
      </c>
      <c r="Q52" s="27">
        <v>1.5769674003776288</v>
      </c>
      <c r="R52" s="27">
        <v>1.6258600000000001</v>
      </c>
      <c r="S52" s="27">
        <v>1.6795100000000001</v>
      </c>
      <c r="T52" s="27">
        <v>1.71478</v>
      </c>
      <c r="U52" s="27">
        <v>1.7679400000000001</v>
      </c>
      <c r="V52" s="27">
        <v>1.82982</v>
      </c>
    </row>
    <row r="53" spans="1:22" x14ac:dyDescent="0.2">
      <c r="A53" s="3">
        <v>2000</v>
      </c>
      <c r="B53" s="32">
        <v>1.022</v>
      </c>
      <c r="C53" s="36">
        <v>1.1170729770393599</v>
      </c>
      <c r="D53" s="16">
        <v>1.1505851663505406</v>
      </c>
      <c r="E53" s="16">
        <v>1.1781992103429537</v>
      </c>
      <c r="F53" s="1">
        <v>1.2052977921808417</v>
      </c>
      <c r="G53" s="1">
        <v>1.2354302369853627</v>
      </c>
      <c r="H53" s="1">
        <v>1.2650805626730115</v>
      </c>
      <c r="I53" s="1">
        <v>1.29165</v>
      </c>
      <c r="J53" s="1">
        <v>1.2993971380160796</v>
      </c>
      <c r="K53" s="1">
        <v>1.33578</v>
      </c>
      <c r="L53" s="1">
        <f>SUM($B54*$B55*$B56*$B57*$B58*$B59*$B60*$B61*$B62*$B63*$B64*$B65*$B66*$B67)</f>
        <v>1.3651674235539015</v>
      </c>
      <c r="M53" s="6">
        <v>1.4020269439898567</v>
      </c>
      <c r="N53" s="6">
        <v>1.4356755906456133</v>
      </c>
      <c r="O53" s="6">
        <v>1.4701318048211081</v>
      </c>
      <c r="P53" s="1">
        <v>1.51276562716092</v>
      </c>
      <c r="Q53" s="27">
        <v>1.5430209397041383</v>
      </c>
      <c r="R53" s="27">
        <v>1.5908500000000001</v>
      </c>
      <c r="S53" s="27">
        <v>1.6433500000000001</v>
      </c>
      <c r="T53" s="27">
        <v>1.6778599999999999</v>
      </c>
      <c r="U53" s="27">
        <v>1.72987</v>
      </c>
      <c r="V53" s="27">
        <v>1.7904199999999999</v>
      </c>
    </row>
    <row r="54" spans="1:22" x14ac:dyDescent="0.2">
      <c r="A54" s="3">
        <v>2001</v>
      </c>
      <c r="B54" s="32">
        <v>1.024</v>
      </c>
      <c r="C54" s="36">
        <v>1.09089157914</v>
      </c>
      <c r="D54" s="16">
        <v>1.1236183265142001</v>
      </c>
      <c r="E54" s="16">
        <v>1.1505851663505409</v>
      </c>
      <c r="F54" s="1">
        <v>1.1770486251766032</v>
      </c>
      <c r="G54" s="1">
        <v>1.2064748408060182</v>
      </c>
      <c r="H54" s="1">
        <v>1.2354302369853627</v>
      </c>
      <c r="I54" s="1">
        <v>1.2613700000000001</v>
      </c>
      <c r="J54" s="1">
        <v>1.2689425175938274</v>
      </c>
      <c r="K54" s="1">
        <v>1.30447</v>
      </c>
      <c r="L54" s="1">
        <f>SUM($B55*$B56*$B57*$B58*$B59*$B60*$B61*$B62*$B63*$B64*$B65*$B66*$B67)</f>
        <v>1.3331713120643567</v>
      </c>
      <c r="M54" s="6">
        <v>1.3691669374900941</v>
      </c>
      <c r="N54" s="6">
        <v>1.4020269439898565</v>
      </c>
      <c r="O54" s="6">
        <v>1.4356755906456131</v>
      </c>
      <c r="P54" s="1">
        <v>1.4773101827743358</v>
      </c>
      <c r="Q54" s="27">
        <v>1.5068563864298226</v>
      </c>
      <c r="R54" s="27">
        <v>1.5535699999999999</v>
      </c>
      <c r="S54" s="27">
        <v>1.60484</v>
      </c>
      <c r="T54" s="27">
        <v>1.6385400000000001</v>
      </c>
      <c r="U54" s="27">
        <v>1.68933</v>
      </c>
      <c r="V54" s="27">
        <v>1.7484599999999999</v>
      </c>
    </row>
    <row r="55" spans="1:22" x14ac:dyDescent="0.2">
      <c r="A55" s="3">
        <v>2002</v>
      </c>
      <c r="B55" s="32">
        <v>1.018</v>
      </c>
      <c r="C55" s="36">
        <v>1.0716027299999999</v>
      </c>
      <c r="D55" s="16">
        <v>1.1037508118999999</v>
      </c>
      <c r="E55" s="16">
        <v>1.1302408313855998</v>
      </c>
      <c r="F55" s="1">
        <v>1.1562363705074685</v>
      </c>
      <c r="G55" s="1">
        <v>1.1851422797701552</v>
      </c>
      <c r="H55" s="1">
        <v>1.2135856944846388</v>
      </c>
      <c r="I55" s="1">
        <v>1.2390699999999999</v>
      </c>
      <c r="J55" s="1">
        <v>1.2465054200332288</v>
      </c>
      <c r="K55" s="1">
        <v>1.2814099999999999</v>
      </c>
      <c r="L55" s="1">
        <f>SUM($B56*$B57*$B58*$B59*$B60*$B61*$B62*$B63*$B64*$B65*$B66*$B67)</f>
        <v>1.3095985383736308</v>
      </c>
      <c r="M55" s="6">
        <v>1.3449576989097187</v>
      </c>
      <c r="N55" s="6">
        <v>1.3772366836835519</v>
      </c>
      <c r="O55" s="6">
        <v>1.4102903640919571</v>
      </c>
      <c r="P55" s="1">
        <v>1.4511887846506237</v>
      </c>
      <c r="Q55" s="27">
        <v>1.4802125603436362</v>
      </c>
      <c r="R55" s="27">
        <v>1.5261</v>
      </c>
      <c r="S55" s="27">
        <v>1.57646</v>
      </c>
      <c r="T55" s="27">
        <v>1.6095699999999999</v>
      </c>
      <c r="U55" s="27">
        <v>1.65947</v>
      </c>
      <c r="V55" s="27">
        <v>1.7175499999999999</v>
      </c>
    </row>
    <row r="56" spans="1:22" x14ac:dyDescent="0.2">
      <c r="A56" s="3">
        <v>2003</v>
      </c>
      <c r="B56" s="32">
        <v>1.03</v>
      </c>
      <c r="C56" s="36">
        <v>1.0403909999999998</v>
      </c>
      <c r="D56" s="16">
        <v>1.0716027299999999</v>
      </c>
      <c r="E56" s="16">
        <v>1.09732119552</v>
      </c>
      <c r="F56" s="1">
        <v>1.1225595830169599</v>
      </c>
      <c r="G56" s="1">
        <v>1.1506235725923839</v>
      </c>
      <c r="H56" s="1">
        <v>1.1782385383346012</v>
      </c>
      <c r="I56" s="1">
        <v>1.2029799999999999</v>
      </c>
      <c r="J56" s="1">
        <v>1.2101994369254654</v>
      </c>
      <c r="K56" s="1">
        <v>1.2440899999999999</v>
      </c>
      <c r="L56" s="1">
        <f>SUM($B57*$B58*$B59*$B60*$B61*$B62*$B63*$B64*$B65*$B66*$B67)</f>
        <v>1.2714548916248847</v>
      </c>
      <c r="M56" s="6">
        <v>1.3057841736987565</v>
      </c>
      <c r="N56" s="6">
        <v>1.3371229938675266</v>
      </c>
      <c r="O56" s="6">
        <v>1.3692139457203474</v>
      </c>
      <c r="P56" s="1">
        <v>1.4089211501462373</v>
      </c>
      <c r="Q56" s="27">
        <v>1.437099573149162</v>
      </c>
      <c r="R56" s="27">
        <v>1.4816499999999999</v>
      </c>
      <c r="S56" s="27">
        <v>1.53054</v>
      </c>
      <c r="T56" s="27">
        <v>1.5626800000000001</v>
      </c>
      <c r="U56" s="27">
        <v>1.6111200000000001</v>
      </c>
      <c r="V56" s="27">
        <v>1.66751</v>
      </c>
    </row>
    <row r="57" spans="1:22" x14ac:dyDescent="0.2">
      <c r="A57" s="3">
        <v>2004</v>
      </c>
      <c r="B57" s="32">
        <v>1.0169999999999999</v>
      </c>
      <c r="C57" s="36">
        <v>1.0229999999999999</v>
      </c>
      <c r="D57" s="16">
        <v>1.05369</v>
      </c>
      <c r="E57" s="16">
        <v>1.0789785600000001</v>
      </c>
      <c r="F57" s="1">
        <v>1.1037950668800001</v>
      </c>
      <c r="G57" s="1">
        <v>1.1313899435520001</v>
      </c>
      <c r="H57" s="1">
        <v>1.158543302197248</v>
      </c>
      <c r="I57" s="1">
        <v>1.1828700000000001</v>
      </c>
      <c r="J57" s="1">
        <v>1.1899699478126504</v>
      </c>
      <c r="K57" s="1">
        <v>1.22329</v>
      </c>
      <c r="L57" s="1">
        <f>SUM($B58*$B59*$B60*$B61*$B62*$B63*$B64*$B65*$B66*$B67)</f>
        <v>1.2502014666911356</v>
      </c>
      <c r="M57" s="6">
        <v>1.2839569062917962</v>
      </c>
      <c r="N57" s="6">
        <v>1.3147718720427992</v>
      </c>
      <c r="O57" s="6">
        <v>1.3463263969718264</v>
      </c>
      <c r="P57" s="1">
        <v>1.3853698624840094</v>
      </c>
      <c r="Q57" s="27">
        <v>1.4130772597336896</v>
      </c>
      <c r="R57" s="27">
        <v>1.45689</v>
      </c>
      <c r="S57" s="27">
        <v>1.5049699999999999</v>
      </c>
      <c r="T57" s="27">
        <v>1.53657</v>
      </c>
      <c r="U57" s="27">
        <v>1.5842000000000001</v>
      </c>
      <c r="V57" s="27">
        <v>1.6396500000000001</v>
      </c>
    </row>
    <row r="58" spans="1:22" x14ac:dyDescent="0.2">
      <c r="A58" s="3">
        <v>2005</v>
      </c>
      <c r="B58" s="32">
        <v>1.0229999999999999</v>
      </c>
      <c r="C58" s="37" t="s">
        <v>3</v>
      </c>
      <c r="D58" s="16">
        <v>1.03</v>
      </c>
      <c r="E58" s="16">
        <v>1.0547200000000001</v>
      </c>
      <c r="F58" s="1">
        <v>1.0789785599999999</v>
      </c>
      <c r="G58" s="1">
        <v>1.1059530239999997</v>
      </c>
      <c r="H58" s="1">
        <v>1.1324958965759997</v>
      </c>
      <c r="I58" s="1">
        <v>1.15628</v>
      </c>
      <c r="J58" s="1">
        <v>1.1632159802665203</v>
      </c>
      <c r="K58" s="1">
        <v>1.1957899999999999</v>
      </c>
      <c r="L58" s="1">
        <f>SUM($B59*$B60*$B61*$B62*$B63*$B64*$B65*$B66*$B67)</f>
        <v>1.2220933203236906</v>
      </c>
      <c r="M58" s="6">
        <v>1.2550898399724302</v>
      </c>
      <c r="N58" s="6">
        <v>1.2852119961317685</v>
      </c>
      <c r="O58" s="6">
        <v>1.316057084038931</v>
      </c>
      <c r="P58" s="1">
        <v>1.3542227394760598</v>
      </c>
      <c r="Q58" s="27">
        <v>1.381307194265581</v>
      </c>
      <c r="R58" s="27">
        <v>1.4241299999999999</v>
      </c>
      <c r="S58" s="27">
        <v>1.47113</v>
      </c>
      <c r="T58" s="27">
        <v>1.5020199999999999</v>
      </c>
      <c r="U58" s="27">
        <v>1.5485800000000001</v>
      </c>
      <c r="V58" s="27">
        <v>1.6027800000000001</v>
      </c>
    </row>
    <row r="59" spans="1:22" x14ac:dyDescent="0.2">
      <c r="A59" s="3">
        <v>2006</v>
      </c>
      <c r="B59" s="32">
        <v>1.03</v>
      </c>
      <c r="C59" s="37" t="s">
        <v>3</v>
      </c>
      <c r="D59" s="17" t="s">
        <v>3</v>
      </c>
      <c r="E59" s="16">
        <v>1.024</v>
      </c>
      <c r="F59" s="1">
        <v>1.047552</v>
      </c>
      <c r="G59" s="1">
        <v>1.0737407999999999</v>
      </c>
      <c r="H59" s="1">
        <v>1.0995105791999999</v>
      </c>
      <c r="I59" s="1">
        <v>1.1226</v>
      </c>
      <c r="J59" s="1">
        <v>1.129335903171379</v>
      </c>
      <c r="K59" s="1">
        <v>1.16096</v>
      </c>
      <c r="L59" s="1">
        <f>SUM($B60*$B61*$B62*$B63*$B64*$B65*$B66*$B67)</f>
        <v>1.1864983692463016</v>
      </c>
      <c r="M59" s="6">
        <v>1.2185338252159517</v>
      </c>
      <c r="N59" s="6">
        <v>1.2477786370211346</v>
      </c>
      <c r="O59" s="6">
        <v>1.2777253243096418</v>
      </c>
      <c r="P59" s="1">
        <v>1.3147793587146213</v>
      </c>
      <c r="Q59" s="27">
        <v>1.3410749458889137</v>
      </c>
      <c r="R59" s="27">
        <v>1.3826400000000001</v>
      </c>
      <c r="S59" s="27">
        <v>1.4282699999999999</v>
      </c>
      <c r="T59" s="27">
        <v>1.4582599999999999</v>
      </c>
      <c r="U59" s="27">
        <v>1.5034700000000001</v>
      </c>
      <c r="V59" s="27">
        <v>1.55609</v>
      </c>
    </row>
    <row r="60" spans="1:22" x14ac:dyDescent="0.2">
      <c r="A60" s="3">
        <v>2007</v>
      </c>
      <c r="B60" s="32">
        <v>1.024</v>
      </c>
      <c r="C60" s="37" t="s">
        <v>3</v>
      </c>
      <c r="D60" s="17" t="s">
        <v>3</v>
      </c>
      <c r="E60" s="17" t="s">
        <v>3</v>
      </c>
      <c r="F60" s="18">
        <v>1.0229999999999999</v>
      </c>
      <c r="G60" s="1">
        <v>1.0485749999999998</v>
      </c>
      <c r="H60" s="1">
        <v>1.0737407999999999</v>
      </c>
      <c r="I60" s="1">
        <v>1.09629</v>
      </c>
      <c r="J60" s="1">
        <v>1.1028670929407998</v>
      </c>
      <c r="K60" s="1">
        <v>1.13375</v>
      </c>
      <c r="L60" s="1">
        <f>SUM($B61*$B62*$B63*$B64*$B65*$B66*$B67)</f>
        <v>1.1586898137170913</v>
      </c>
      <c r="M60" s="6">
        <v>1.1899744386874527</v>
      </c>
      <c r="N60" s="6">
        <v>1.2185338252159517</v>
      </c>
      <c r="O60" s="6">
        <v>1.2477786370211346</v>
      </c>
      <c r="P60" s="1">
        <v>1.2839642174947474</v>
      </c>
      <c r="Q60" s="27">
        <v>1.3096435018446424</v>
      </c>
      <c r="R60" s="27">
        <v>1.3502400000000001</v>
      </c>
      <c r="S60" s="27">
        <v>1.3948</v>
      </c>
      <c r="T60" s="27">
        <v>1.4240900000000001</v>
      </c>
      <c r="U60" s="27">
        <v>1.46824</v>
      </c>
      <c r="V60" s="27">
        <v>1.51963</v>
      </c>
    </row>
    <row r="61" spans="1:22" x14ac:dyDescent="0.2">
      <c r="A61" s="3">
        <v>2008</v>
      </c>
      <c r="B61" s="32">
        <v>1.0229999999999999</v>
      </c>
      <c r="C61" s="37" t="s">
        <v>3</v>
      </c>
      <c r="D61" s="17" t="s">
        <v>3</v>
      </c>
      <c r="E61" s="17" t="s">
        <v>3</v>
      </c>
      <c r="F61" s="17" t="s">
        <v>3</v>
      </c>
      <c r="G61" s="18">
        <v>1.0249999999999999</v>
      </c>
      <c r="H61" s="18">
        <v>1.0495999999999999</v>
      </c>
      <c r="I61" s="18">
        <v>1.0716399999999999</v>
      </c>
      <c r="J61" s="18">
        <v>1.0780714495999997</v>
      </c>
      <c r="K61" s="1">
        <v>1.10826</v>
      </c>
      <c r="L61" s="1">
        <f>SUM($B62*$B63*$B64*$B65*$B66*$B67)</f>
        <v>1.1326391140929533</v>
      </c>
      <c r="M61" s="6">
        <v>1.1632203701734629</v>
      </c>
      <c r="N61" s="6">
        <v>1.1911376590576261</v>
      </c>
      <c r="O61" s="6">
        <v>1.2197249628750091</v>
      </c>
      <c r="P61" s="1">
        <v>1.2550969867983843</v>
      </c>
      <c r="Q61" s="27">
        <v>1.2801989265343521</v>
      </c>
      <c r="R61" s="27">
        <v>1.31989</v>
      </c>
      <c r="S61" s="27">
        <v>1.3634500000000001</v>
      </c>
      <c r="T61" s="27">
        <v>1.39208</v>
      </c>
      <c r="U61" s="27">
        <v>1.43523</v>
      </c>
      <c r="V61" s="27">
        <v>1.48546</v>
      </c>
    </row>
    <row r="62" spans="1:22" x14ac:dyDescent="0.2">
      <c r="A62" s="3">
        <v>2009</v>
      </c>
      <c r="B62" s="32">
        <v>1.0249999999999999</v>
      </c>
      <c r="C62" s="37" t="s">
        <v>3</v>
      </c>
      <c r="D62" s="17" t="s">
        <v>3</v>
      </c>
      <c r="E62" s="17" t="s">
        <v>3</v>
      </c>
      <c r="F62" s="17" t="s">
        <v>3</v>
      </c>
      <c r="G62" s="17" t="s">
        <v>3</v>
      </c>
      <c r="H62" s="18">
        <v>1.024</v>
      </c>
      <c r="I62" s="18">
        <v>1.0455000000000001</v>
      </c>
      <c r="J62" s="18">
        <v>1.0517770239999999</v>
      </c>
      <c r="K62" s="18">
        <v>1.0812299999999999</v>
      </c>
      <c r="L62" s="1">
        <f>SUM($B63*$B64*$B65*$B66*$B67)</f>
        <v>1.1050137698467839</v>
      </c>
      <c r="M62" s="6">
        <v>1.1348491416326469</v>
      </c>
      <c r="N62" s="6">
        <v>1.1620855210318304</v>
      </c>
      <c r="O62" s="6">
        <v>1.1899755735365944</v>
      </c>
      <c r="P62" s="1">
        <v>1.2244848651691556</v>
      </c>
      <c r="Q62" s="27">
        <v>1.2489745624725388</v>
      </c>
      <c r="R62" s="27">
        <v>1.28769</v>
      </c>
      <c r="S62" s="27">
        <v>1.3301799999999999</v>
      </c>
      <c r="T62" s="27">
        <v>1.3581099999999999</v>
      </c>
      <c r="U62" s="27">
        <v>1.40021</v>
      </c>
      <c r="V62" s="27">
        <v>1.44922</v>
      </c>
    </row>
    <row r="63" spans="1:22" x14ac:dyDescent="0.2">
      <c r="A63" s="3">
        <v>2010</v>
      </c>
      <c r="B63" s="32">
        <v>1.024</v>
      </c>
      <c r="C63" s="37" t="s">
        <v>3</v>
      </c>
      <c r="D63" s="17" t="s">
        <v>3</v>
      </c>
      <c r="E63" s="17" t="s">
        <v>3</v>
      </c>
      <c r="F63" s="17" t="s">
        <v>3</v>
      </c>
      <c r="G63" s="17" t="s">
        <v>3</v>
      </c>
      <c r="H63" s="17" t="s">
        <v>3</v>
      </c>
      <c r="I63" s="18">
        <v>1.0209999999999999</v>
      </c>
      <c r="J63" s="18">
        <v>1.027126</v>
      </c>
      <c r="K63" s="18">
        <v>1.05589</v>
      </c>
      <c r="L63" s="1">
        <f>SUM($B64*$B65*$B66*$B67)</f>
        <v>1.0791150096159998</v>
      </c>
      <c r="M63" s="6">
        <v>1.1082511148756318</v>
      </c>
      <c r="N63" s="6">
        <v>1.1348491416326469</v>
      </c>
      <c r="O63" s="6">
        <v>1.1620855210318304</v>
      </c>
      <c r="P63" s="1">
        <v>1.1957860011417534</v>
      </c>
      <c r="Q63" s="27">
        <v>1.2197017211645884</v>
      </c>
      <c r="R63" s="27">
        <v>1.2575099999999999</v>
      </c>
      <c r="S63" s="27">
        <v>1.29901</v>
      </c>
      <c r="T63" s="27">
        <v>1.32629</v>
      </c>
      <c r="U63" s="27">
        <v>1.3673999999999999</v>
      </c>
      <c r="V63" s="27">
        <v>1.41526</v>
      </c>
    </row>
    <row r="64" spans="1:22" x14ac:dyDescent="0.2">
      <c r="A64" s="3">
        <v>2011</v>
      </c>
      <c r="B64" s="32">
        <v>1.0209999999999999</v>
      </c>
      <c r="C64" s="37" t="s">
        <v>3</v>
      </c>
      <c r="D64" s="17" t="s">
        <v>3</v>
      </c>
      <c r="E64" s="17" t="s">
        <v>3</v>
      </c>
      <c r="F64" s="17" t="s">
        <v>3</v>
      </c>
      <c r="G64" s="17" t="s">
        <v>3</v>
      </c>
      <c r="H64" s="19" t="s">
        <v>3</v>
      </c>
      <c r="I64" s="19" t="s">
        <v>3</v>
      </c>
      <c r="J64" s="20">
        <v>1.006</v>
      </c>
      <c r="K64" s="18">
        <v>1.03417</v>
      </c>
      <c r="L64" s="1">
        <f>SUM($B65*$B66*$B67)</f>
        <v>1.056919696</v>
      </c>
      <c r="M64" s="6">
        <v>1.0854565277919999</v>
      </c>
      <c r="N64" s="6">
        <v>1.1115074844590078</v>
      </c>
      <c r="O64" s="6">
        <v>1.1381836640860241</v>
      </c>
      <c r="P64" s="1">
        <v>1.1711909903445188</v>
      </c>
      <c r="Q64" s="27">
        <v>1.1946148101514091</v>
      </c>
      <c r="R64" s="27">
        <v>1.2316400000000001</v>
      </c>
      <c r="S64" s="27">
        <v>1.2722800000000001</v>
      </c>
      <c r="T64" s="27">
        <v>1.2989999999999999</v>
      </c>
      <c r="U64" s="27">
        <v>1.33927</v>
      </c>
      <c r="V64" s="27">
        <v>1.3861399999999999</v>
      </c>
    </row>
    <row r="65" spans="1:22" x14ac:dyDescent="0.2">
      <c r="A65" s="3">
        <v>2012</v>
      </c>
      <c r="B65" s="32">
        <v>1.006</v>
      </c>
      <c r="C65" s="37" t="s">
        <v>3</v>
      </c>
      <c r="D65" s="17" t="s">
        <v>3</v>
      </c>
      <c r="E65" s="17" t="s">
        <v>3</v>
      </c>
      <c r="F65" s="17" t="s">
        <v>3</v>
      </c>
      <c r="G65" s="17" t="s">
        <v>3</v>
      </c>
      <c r="H65" s="19" t="s">
        <v>3</v>
      </c>
      <c r="I65" s="19" t="s">
        <v>3</v>
      </c>
      <c r="J65" s="19" t="s">
        <v>4</v>
      </c>
      <c r="K65" s="16">
        <v>1.028</v>
      </c>
      <c r="L65" s="1">
        <f>SUM($B66*$B67)</f>
        <v>1.050616</v>
      </c>
      <c r="M65" s="6">
        <v>1.078982632</v>
      </c>
      <c r="N65" s="6">
        <v>1.1048782151680001</v>
      </c>
      <c r="O65" s="6">
        <v>1.1313952923320321</v>
      </c>
      <c r="P65" s="1">
        <v>1.1642057558096608</v>
      </c>
      <c r="Q65" s="27">
        <v>1.1874898709258541</v>
      </c>
      <c r="R65" s="27">
        <v>1.2242999999999999</v>
      </c>
      <c r="S65" s="27">
        <v>1.2646999999999999</v>
      </c>
      <c r="T65" s="27">
        <v>1.2912600000000001</v>
      </c>
      <c r="U65" s="27">
        <v>1.3312900000000001</v>
      </c>
      <c r="V65" s="27">
        <v>1.3778900000000001</v>
      </c>
    </row>
    <row r="66" spans="1:22" x14ac:dyDescent="0.2">
      <c r="A66" s="3">
        <v>2013</v>
      </c>
      <c r="B66" s="32">
        <v>1.028</v>
      </c>
      <c r="C66" s="37" t="s">
        <v>3</v>
      </c>
      <c r="D66" s="17" t="s">
        <v>3</v>
      </c>
      <c r="E66" s="17" t="s">
        <v>3</v>
      </c>
      <c r="F66" s="17" t="s">
        <v>3</v>
      </c>
      <c r="G66" s="17" t="s">
        <v>3</v>
      </c>
      <c r="H66" s="19" t="s">
        <v>3</v>
      </c>
      <c r="I66" s="19" t="s">
        <v>3</v>
      </c>
      <c r="J66" s="19" t="s">
        <v>4</v>
      </c>
      <c r="K66" s="16" t="s">
        <v>4</v>
      </c>
      <c r="L66" s="1">
        <v>1.022</v>
      </c>
      <c r="M66" s="6">
        <v>1.0495939999999999</v>
      </c>
      <c r="N66" s="6">
        <v>1.0747842559999998</v>
      </c>
      <c r="O66" s="6">
        <v>1.1005790781439999</v>
      </c>
      <c r="P66" s="1">
        <v>1.1324958714101758</v>
      </c>
      <c r="Q66" s="27">
        <v>1.1551457888383794</v>
      </c>
      <c r="R66" s="27">
        <v>1.19096</v>
      </c>
      <c r="S66" s="27">
        <v>1.2302599999999999</v>
      </c>
      <c r="T66" s="27">
        <v>1.2561</v>
      </c>
      <c r="U66" s="27">
        <v>1.29504</v>
      </c>
      <c r="V66" s="27">
        <v>1.3403700000000001</v>
      </c>
    </row>
    <row r="67" spans="1:22" x14ac:dyDescent="0.2">
      <c r="A67" s="3">
        <v>2014</v>
      </c>
      <c r="B67" s="31">
        <v>1.022</v>
      </c>
      <c r="C67" s="37" t="s">
        <v>3</v>
      </c>
      <c r="D67" s="17" t="s">
        <v>3</v>
      </c>
      <c r="E67" s="17" t="s">
        <v>3</v>
      </c>
      <c r="F67" s="17" t="s">
        <v>3</v>
      </c>
      <c r="G67" s="17" t="s">
        <v>3</v>
      </c>
      <c r="H67" s="19" t="s">
        <v>3</v>
      </c>
      <c r="I67" s="19" t="s">
        <v>3</v>
      </c>
      <c r="J67" s="19" t="s">
        <v>4</v>
      </c>
      <c r="K67" s="16" t="s">
        <v>4</v>
      </c>
      <c r="L67" s="2" t="s">
        <v>3</v>
      </c>
      <c r="M67" s="6">
        <v>1.0269999999999999</v>
      </c>
      <c r="N67" s="6">
        <v>1.0516479999999999</v>
      </c>
      <c r="O67" s="6">
        <v>1.0768875519999999</v>
      </c>
      <c r="P67" s="1">
        <v>1.1081172910079997</v>
      </c>
      <c r="Q67" s="27">
        <v>1.1302796368281598</v>
      </c>
      <c r="R67" s="27">
        <v>1.1653199999999999</v>
      </c>
      <c r="S67" s="27">
        <v>1.2037800000000001</v>
      </c>
      <c r="T67" s="27">
        <v>1.22906</v>
      </c>
      <c r="U67" s="27">
        <v>1.2671600000000001</v>
      </c>
      <c r="V67" s="27">
        <v>1.31151</v>
      </c>
    </row>
    <row r="68" spans="1:22" x14ac:dyDescent="0.2">
      <c r="A68" s="4">
        <v>2015</v>
      </c>
      <c r="B68" s="33">
        <v>1.0269999999999999</v>
      </c>
      <c r="C68" s="38" t="s">
        <v>3</v>
      </c>
      <c r="D68" s="21" t="s">
        <v>3</v>
      </c>
      <c r="E68" s="21" t="s">
        <v>3</v>
      </c>
      <c r="F68" s="21" t="s">
        <v>3</v>
      </c>
      <c r="G68" s="21" t="s">
        <v>3</v>
      </c>
      <c r="H68" s="22" t="s">
        <v>3</v>
      </c>
      <c r="I68" s="22" t="s">
        <v>3</v>
      </c>
      <c r="J68" s="22" t="s">
        <v>4</v>
      </c>
      <c r="K68" s="23" t="s">
        <v>4</v>
      </c>
      <c r="L68" s="5" t="s">
        <v>3</v>
      </c>
      <c r="M68" s="7" t="s">
        <v>3</v>
      </c>
      <c r="N68" s="8">
        <v>1.024</v>
      </c>
      <c r="O68" s="8">
        <v>1.048576</v>
      </c>
      <c r="P68" s="18">
        <v>1.0789847039999998</v>
      </c>
      <c r="Q68" s="27">
        <v>1.1005643980799997</v>
      </c>
      <c r="R68" s="27">
        <v>1.1346799999999999</v>
      </c>
      <c r="S68" s="27">
        <v>1.1721200000000001</v>
      </c>
      <c r="T68" s="27">
        <v>1.1967300000000001</v>
      </c>
      <c r="U68" s="27">
        <v>1.23383</v>
      </c>
      <c r="V68" s="27">
        <v>1.27701</v>
      </c>
    </row>
    <row r="69" spans="1:22" x14ac:dyDescent="0.2">
      <c r="A69" s="4">
        <v>2016</v>
      </c>
      <c r="B69" s="33">
        <v>1.024</v>
      </c>
      <c r="C69" s="38" t="s">
        <v>3</v>
      </c>
      <c r="D69" s="21" t="s">
        <v>3</v>
      </c>
      <c r="E69" s="21" t="s">
        <v>3</v>
      </c>
      <c r="F69" s="21" t="s">
        <v>3</v>
      </c>
      <c r="G69" s="21" t="s">
        <v>3</v>
      </c>
      <c r="H69" s="22" t="s">
        <v>3</v>
      </c>
      <c r="I69" s="22" t="s">
        <v>3</v>
      </c>
      <c r="J69" s="22" t="s">
        <v>4</v>
      </c>
      <c r="K69" s="23" t="s">
        <v>4</v>
      </c>
      <c r="L69" s="5" t="s">
        <v>3</v>
      </c>
      <c r="M69" s="7" t="s">
        <v>3</v>
      </c>
      <c r="N69" s="5" t="s">
        <v>3</v>
      </c>
      <c r="O69" s="8">
        <v>1.024</v>
      </c>
      <c r="P69" s="18">
        <v>1.053696</v>
      </c>
      <c r="Q69" s="27">
        <v>1.07476992</v>
      </c>
      <c r="R69" s="27">
        <v>1.10809</v>
      </c>
      <c r="S69" s="27">
        <v>1.14466</v>
      </c>
      <c r="T69" s="27">
        <v>1.1687000000000001</v>
      </c>
      <c r="U69" s="27">
        <v>1.2049300000000001</v>
      </c>
      <c r="V69" s="27">
        <v>1.2471000000000001</v>
      </c>
    </row>
    <row r="70" spans="1:22" x14ac:dyDescent="0.2">
      <c r="A70" s="3">
        <v>2017</v>
      </c>
      <c r="B70" s="31">
        <v>1.024</v>
      </c>
      <c r="C70" s="37" t="s">
        <v>3</v>
      </c>
      <c r="D70" s="17" t="s">
        <v>3</v>
      </c>
      <c r="E70" s="17" t="s">
        <v>3</v>
      </c>
      <c r="F70" s="17" t="s">
        <v>3</v>
      </c>
      <c r="G70" s="17" t="s">
        <v>3</v>
      </c>
      <c r="H70" s="19" t="s">
        <v>3</v>
      </c>
      <c r="I70" s="19" t="s">
        <v>3</v>
      </c>
      <c r="J70" s="19" t="s">
        <v>4</v>
      </c>
      <c r="K70" s="16" t="s">
        <v>4</v>
      </c>
      <c r="L70" s="2" t="s">
        <v>3</v>
      </c>
      <c r="M70" s="25" t="s">
        <v>3</v>
      </c>
      <c r="N70" s="2" t="s">
        <v>3</v>
      </c>
      <c r="O70" s="25" t="s">
        <v>3</v>
      </c>
      <c r="P70" s="18">
        <v>1.0289999999999999</v>
      </c>
      <c r="Q70" s="27">
        <v>1.04958</v>
      </c>
      <c r="R70" s="27">
        <v>1.08212</v>
      </c>
      <c r="S70" s="27">
        <v>1.1178300000000001</v>
      </c>
      <c r="T70" s="27">
        <v>1.1413</v>
      </c>
      <c r="U70" s="27">
        <v>1.1766799999999999</v>
      </c>
      <c r="V70" s="27">
        <v>1.2178599999999999</v>
      </c>
    </row>
    <row r="71" spans="1:22" x14ac:dyDescent="0.2">
      <c r="A71" s="3">
        <v>2018</v>
      </c>
      <c r="B71" s="31">
        <v>1.0289999999999999</v>
      </c>
      <c r="C71" s="37" t="s">
        <v>3</v>
      </c>
      <c r="D71" s="17" t="s">
        <v>3</v>
      </c>
      <c r="E71" s="17" t="s">
        <v>3</v>
      </c>
      <c r="F71" s="17" t="s">
        <v>3</v>
      </c>
      <c r="G71" s="17" t="s">
        <v>3</v>
      </c>
      <c r="H71" s="19" t="s">
        <v>3</v>
      </c>
      <c r="I71" s="19" t="s">
        <v>3</v>
      </c>
      <c r="J71" s="19" t="s">
        <v>4</v>
      </c>
      <c r="K71" s="16" t="s">
        <v>4</v>
      </c>
      <c r="L71" s="2" t="s">
        <v>3</v>
      </c>
      <c r="M71" s="25" t="s">
        <v>3</v>
      </c>
      <c r="N71" s="2" t="s">
        <v>3</v>
      </c>
      <c r="O71" s="25" t="s">
        <v>3</v>
      </c>
      <c r="P71" s="2" t="s">
        <v>3</v>
      </c>
      <c r="Q71" s="27">
        <v>1.02</v>
      </c>
      <c r="R71" s="27">
        <v>1.05162</v>
      </c>
      <c r="S71" s="27">
        <v>1.08632</v>
      </c>
      <c r="T71" s="27">
        <v>1.1091299999999999</v>
      </c>
      <c r="U71" s="27">
        <v>1.14351</v>
      </c>
      <c r="V71" s="27">
        <v>1.18353</v>
      </c>
    </row>
    <row r="72" spans="1:22" x14ac:dyDescent="0.2">
      <c r="A72" s="3">
        <v>2019</v>
      </c>
      <c r="B72" s="31">
        <v>1.02</v>
      </c>
      <c r="C72" s="37" t="s">
        <v>3</v>
      </c>
      <c r="D72" s="17" t="s">
        <v>3</v>
      </c>
      <c r="E72" s="17" t="s">
        <v>3</v>
      </c>
      <c r="F72" s="17" t="s">
        <v>3</v>
      </c>
      <c r="G72" s="17" t="s">
        <v>3</v>
      </c>
      <c r="H72" s="19" t="s">
        <v>3</v>
      </c>
      <c r="I72" s="19" t="s">
        <v>3</v>
      </c>
      <c r="J72" s="19" t="s">
        <v>4</v>
      </c>
      <c r="K72" s="16" t="s">
        <v>4</v>
      </c>
      <c r="L72" s="2" t="s">
        <v>3</v>
      </c>
      <c r="M72" s="25" t="s">
        <v>3</v>
      </c>
      <c r="N72" s="2" t="s">
        <v>3</v>
      </c>
      <c r="O72" s="25" t="s">
        <v>3</v>
      </c>
      <c r="P72" s="2" t="s">
        <v>3</v>
      </c>
      <c r="Q72" s="2" t="s">
        <v>3</v>
      </c>
      <c r="R72" s="27">
        <v>1.0309999999999999</v>
      </c>
      <c r="S72" s="27">
        <v>1.0650200000000001</v>
      </c>
      <c r="T72" s="27">
        <v>1.0873900000000001</v>
      </c>
      <c r="U72" s="27">
        <v>1.1211</v>
      </c>
      <c r="V72" s="27">
        <v>1.1603399999999999</v>
      </c>
    </row>
    <row r="73" spans="1:22" x14ac:dyDescent="0.2">
      <c r="A73" s="3">
        <v>2020</v>
      </c>
      <c r="B73" s="31">
        <v>1.0309999999999999</v>
      </c>
      <c r="C73" s="37" t="s">
        <v>3</v>
      </c>
      <c r="D73" s="17" t="s">
        <v>3</v>
      </c>
      <c r="E73" s="17" t="s">
        <v>3</v>
      </c>
      <c r="F73" s="17" t="s">
        <v>3</v>
      </c>
      <c r="G73" s="17" t="s">
        <v>3</v>
      </c>
      <c r="H73" s="19" t="s">
        <v>3</v>
      </c>
      <c r="I73" s="19" t="s">
        <v>3</v>
      </c>
      <c r="J73" s="19" t="s">
        <v>4</v>
      </c>
      <c r="K73" s="16" t="s">
        <v>4</v>
      </c>
      <c r="L73" s="2" t="s">
        <v>3</v>
      </c>
      <c r="M73" s="25" t="s">
        <v>3</v>
      </c>
      <c r="N73" s="2" t="s">
        <v>3</v>
      </c>
      <c r="O73" s="25" t="s">
        <v>3</v>
      </c>
      <c r="P73" s="2" t="s">
        <v>3</v>
      </c>
      <c r="Q73" s="2" t="s">
        <v>3</v>
      </c>
      <c r="R73" s="2" t="s">
        <v>3</v>
      </c>
      <c r="S73" s="28">
        <v>1.0329999999999999</v>
      </c>
      <c r="T73" s="28">
        <v>1.0546899999999999</v>
      </c>
      <c r="U73" s="27">
        <v>1.0873900000000001</v>
      </c>
      <c r="V73" s="27">
        <v>1.1254500000000001</v>
      </c>
    </row>
    <row r="74" spans="1:22" x14ac:dyDescent="0.2">
      <c r="A74" s="3">
        <v>2021</v>
      </c>
      <c r="B74" s="31">
        <v>1.0329999999999999</v>
      </c>
      <c r="C74" s="37" t="s">
        <v>3</v>
      </c>
      <c r="D74" s="17" t="s">
        <v>3</v>
      </c>
      <c r="E74" s="17" t="s">
        <v>3</v>
      </c>
      <c r="F74" s="17" t="s">
        <v>3</v>
      </c>
      <c r="G74" s="17" t="s">
        <v>3</v>
      </c>
      <c r="H74" s="19" t="s">
        <v>3</v>
      </c>
      <c r="I74" s="19" t="s">
        <v>3</v>
      </c>
      <c r="J74" s="19" t="s">
        <v>4</v>
      </c>
      <c r="K74" s="16" t="s">
        <v>4</v>
      </c>
      <c r="L74" s="2" t="s">
        <v>3</v>
      </c>
      <c r="M74" s="25" t="s">
        <v>3</v>
      </c>
      <c r="N74" s="2" t="s">
        <v>3</v>
      </c>
      <c r="O74" s="25" t="s">
        <v>3</v>
      </c>
      <c r="P74" s="2" t="s">
        <v>3</v>
      </c>
      <c r="Q74" s="2" t="s">
        <v>3</v>
      </c>
      <c r="R74" s="2" t="s">
        <v>3</v>
      </c>
      <c r="S74" s="2" t="s">
        <v>3</v>
      </c>
      <c r="T74" s="28">
        <v>1.0209999999999999</v>
      </c>
      <c r="U74" s="27">
        <v>1.0526500000000001</v>
      </c>
      <c r="V74" s="27">
        <v>1.0894900000000001</v>
      </c>
    </row>
    <row r="75" spans="1:22" x14ac:dyDescent="0.2">
      <c r="A75" s="3">
        <v>2022</v>
      </c>
      <c r="B75" s="31">
        <v>1.0209999999999999</v>
      </c>
      <c r="C75" s="37" t="s">
        <v>3</v>
      </c>
      <c r="D75" s="17" t="s">
        <v>3</v>
      </c>
      <c r="E75" s="17" t="s">
        <v>3</v>
      </c>
      <c r="F75" s="17" t="s">
        <v>3</v>
      </c>
      <c r="G75" s="17" t="s">
        <v>3</v>
      </c>
      <c r="H75" s="19" t="s">
        <v>3</v>
      </c>
      <c r="I75" s="19" t="s">
        <v>3</v>
      </c>
      <c r="J75" s="19" t="s">
        <v>4</v>
      </c>
      <c r="K75" s="16" t="s">
        <v>4</v>
      </c>
      <c r="L75" s="2" t="s">
        <v>3</v>
      </c>
      <c r="M75" s="25" t="s">
        <v>3</v>
      </c>
      <c r="N75" s="2" t="s">
        <v>3</v>
      </c>
      <c r="O75" s="25" t="s">
        <v>3</v>
      </c>
      <c r="P75" s="2" t="s">
        <v>3</v>
      </c>
      <c r="Q75" s="2" t="s">
        <v>3</v>
      </c>
      <c r="R75" s="2" t="s">
        <v>3</v>
      </c>
      <c r="S75" s="2" t="s">
        <v>3</v>
      </c>
      <c r="T75" s="39" t="s">
        <v>3</v>
      </c>
      <c r="U75" s="27">
        <v>1.0309999999999999</v>
      </c>
      <c r="V75" s="27">
        <v>1.0670900000000001</v>
      </c>
    </row>
    <row r="76" spans="1:22" x14ac:dyDescent="0.2">
      <c r="A76" s="3">
        <v>2023</v>
      </c>
      <c r="B76" s="31">
        <v>1.0309999999999999</v>
      </c>
      <c r="C76" s="37" t="s">
        <v>3</v>
      </c>
      <c r="D76" s="17" t="s">
        <v>3</v>
      </c>
      <c r="E76" s="17" t="s">
        <v>3</v>
      </c>
      <c r="F76" s="17" t="s">
        <v>3</v>
      </c>
      <c r="G76" s="17" t="s">
        <v>3</v>
      </c>
      <c r="H76" s="19" t="s">
        <v>3</v>
      </c>
      <c r="I76" s="19" t="s">
        <v>3</v>
      </c>
      <c r="J76" s="19" t="s">
        <v>4</v>
      </c>
      <c r="K76" s="16" t="s">
        <v>4</v>
      </c>
      <c r="L76" s="2" t="s">
        <v>3</v>
      </c>
      <c r="M76" s="25" t="s">
        <v>3</v>
      </c>
      <c r="N76" s="2" t="s">
        <v>3</v>
      </c>
      <c r="O76" s="25" t="s">
        <v>3</v>
      </c>
      <c r="P76" s="2" t="s">
        <v>3</v>
      </c>
      <c r="Q76" s="2" t="s">
        <v>3</v>
      </c>
      <c r="R76" s="2" t="s">
        <v>3</v>
      </c>
      <c r="S76" s="2" t="s">
        <v>3</v>
      </c>
      <c r="T76" s="39" t="s">
        <v>3</v>
      </c>
      <c r="U76" s="39" t="s">
        <v>3</v>
      </c>
      <c r="V76" s="27">
        <v>1.0349999999999999</v>
      </c>
    </row>
    <row r="77" spans="1:22" x14ac:dyDescent="0.2">
      <c r="A77" s="3">
        <v>2024</v>
      </c>
      <c r="B77" s="31">
        <v>1.0349999999999999</v>
      </c>
      <c r="C77" s="37" t="s">
        <v>3</v>
      </c>
      <c r="D77" s="17" t="s">
        <v>3</v>
      </c>
      <c r="E77" s="17" t="s">
        <v>3</v>
      </c>
      <c r="F77" s="17" t="s">
        <v>3</v>
      </c>
      <c r="G77" s="17" t="s">
        <v>3</v>
      </c>
      <c r="H77" s="19" t="s">
        <v>3</v>
      </c>
      <c r="I77" s="19" t="s">
        <v>3</v>
      </c>
      <c r="J77" s="19" t="s">
        <v>4</v>
      </c>
      <c r="K77" s="16" t="s">
        <v>4</v>
      </c>
      <c r="L77" s="2" t="s">
        <v>3</v>
      </c>
      <c r="M77" s="25" t="s">
        <v>3</v>
      </c>
      <c r="N77" s="2" t="s">
        <v>3</v>
      </c>
      <c r="O77" s="25" t="s">
        <v>3</v>
      </c>
      <c r="P77" s="2" t="s">
        <v>3</v>
      </c>
      <c r="Q77" s="2" t="s">
        <v>3</v>
      </c>
      <c r="R77" s="2" t="s">
        <v>3</v>
      </c>
      <c r="S77" s="2" t="s">
        <v>3</v>
      </c>
      <c r="T77" s="39" t="s">
        <v>3</v>
      </c>
      <c r="U77" s="39" t="s">
        <v>3</v>
      </c>
      <c r="V77" s="39" t="s">
        <v>3</v>
      </c>
    </row>
    <row r="78" spans="1:22" x14ac:dyDescent="0.2">
      <c r="B78" s="24"/>
      <c r="H78" s="10"/>
    </row>
    <row r="79" spans="1:22" x14ac:dyDescent="0.2">
      <c r="B79" s="24"/>
      <c r="H79" s="10"/>
    </row>
    <row r="80" spans="1:22" x14ac:dyDescent="0.2">
      <c r="B80" s="24"/>
      <c r="H80" s="10"/>
    </row>
    <row r="81" spans="2:8" x14ac:dyDescent="0.2">
      <c r="B81" s="24"/>
      <c r="H81" s="10"/>
    </row>
    <row r="82" spans="2:8" x14ac:dyDescent="0.2">
      <c r="B82" s="24"/>
      <c r="H82" s="10"/>
    </row>
    <row r="83" spans="2:8" x14ac:dyDescent="0.2">
      <c r="B83" s="24"/>
      <c r="H83" s="10"/>
    </row>
    <row r="84" spans="2:8" x14ac:dyDescent="0.2">
      <c r="B84" s="24"/>
      <c r="H84" s="10"/>
    </row>
    <row r="85" spans="2:8" x14ac:dyDescent="0.2">
      <c r="B85" s="24"/>
      <c r="H85" s="10"/>
    </row>
    <row r="86" spans="2:8" x14ac:dyDescent="0.2">
      <c r="B86" s="24"/>
      <c r="H86" s="10"/>
    </row>
    <row r="87" spans="2:8" x14ac:dyDescent="0.2">
      <c r="B87" s="24"/>
      <c r="H87" s="10"/>
    </row>
    <row r="88" spans="2:8" x14ac:dyDescent="0.2">
      <c r="B88" s="24"/>
      <c r="H88" s="10"/>
    </row>
    <row r="89" spans="2:8" x14ac:dyDescent="0.2">
      <c r="B89" s="24"/>
      <c r="H89" s="10"/>
    </row>
    <row r="90" spans="2:8" x14ac:dyDescent="0.2">
      <c r="B90" s="24"/>
      <c r="H90" s="10"/>
    </row>
    <row r="91" spans="2:8" x14ac:dyDescent="0.2">
      <c r="B91" s="24"/>
      <c r="H91" s="10"/>
    </row>
    <row r="92" spans="2:8" x14ac:dyDescent="0.2">
      <c r="B92" s="24"/>
      <c r="H92" s="10"/>
    </row>
    <row r="93" spans="2:8" x14ac:dyDescent="0.2">
      <c r="B93" s="24"/>
      <c r="H93" s="10"/>
    </row>
    <row r="94" spans="2:8" x14ac:dyDescent="0.2">
      <c r="B94" s="24"/>
      <c r="H94" s="10"/>
    </row>
    <row r="95" spans="2:8" x14ac:dyDescent="0.2">
      <c r="B95" s="24"/>
      <c r="H95" s="10"/>
    </row>
    <row r="96" spans="2:8" x14ac:dyDescent="0.2">
      <c r="B96" s="24"/>
      <c r="H96" s="10"/>
    </row>
    <row r="97" spans="2:8" x14ac:dyDescent="0.2">
      <c r="B97" s="24"/>
      <c r="H97" s="10"/>
    </row>
    <row r="98" spans="2:8" x14ac:dyDescent="0.2">
      <c r="B98" s="24"/>
      <c r="H98" s="10"/>
    </row>
    <row r="99" spans="2:8" x14ac:dyDescent="0.2">
      <c r="B99" s="24"/>
      <c r="H99" s="10"/>
    </row>
    <row r="100" spans="2:8" x14ac:dyDescent="0.2">
      <c r="B100" s="24"/>
      <c r="H100" s="10"/>
    </row>
    <row r="101" spans="2:8" x14ac:dyDescent="0.2">
      <c r="B101" s="24"/>
      <c r="H101" s="10"/>
    </row>
  </sheetData>
  <mergeCells count="1">
    <mergeCell ref="C1:S1"/>
  </mergeCells>
  <pageMargins left="0.39370078740157483" right="0.43307086614173229" top="0.47244094488188981" bottom="0.55118110236220474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§ 68a Faktoren</vt:lpstr>
      <vt:lpstr>'§ 68a Faktoren'!Druckbereich</vt:lpstr>
      <vt:lpstr>'§ 68a Faktoren'!Drucktitel</vt:lpstr>
    </vt:vector>
  </TitlesOfParts>
  <Company>PVA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Wochner</dc:creator>
  <cp:lastModifiedBy>Wochner Christian</cp:lastModifiedBy>
  <cp:lastPrinted>2016-10-05T11:10:03Z</cp:lastPrinted>
  <dcterms:created xsi:type="dcterms:W3CDTF">2014-10-21T12:18:00Z</dcterms:created>
  <dcterms:modified xsi:type="dcterms:W3CDTF">2023-12-19T12:06:21Z</dcterms:modified>
</cp:coreProperties>
</file>